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9780" activeTab="1"/>
  </bookViews>
  <sheets>
    <sheet name="Dia Desarmada - Rolante" sheetId="6" r:id="rId1"/>
    <sheet name="Noite - Rolante" sheetId="4" r:id="rId2"/>
  </sheets>
  <definedNames>
    <definedName name="_xlnm.Print_Area" localSheetId="0">'Dia Desarmada - Rolante'!$A$2:$I$193</definedName>
  </definedNames>
  <calcPr calcId="145621"/>
</workbook>
</file>

<file path=xl/calcChain.xml><?xml version="1.0" encoding="utf-8"?>
<calcChain xmlns="http://schemas.openxmlformats.org/spreadsheetml/2006/main">
  <c r="G176" i="6" l="1"/>
  <c r="G169" i="6"/>
  <c r="H169" i="6" s="1"/>
  <c r="G168" i="6"/>
  <c r="H168" i="6" s="1"/>
  <c r="G167" i="6"/>
  <c r="H167" i="6" s="1"/>
  <c r="H166" i="6"/>
  <c r="G165" i="6"/>
  <c r="G164" i="6"/>
  <c r="H164" i="6" s="1"/>
  <c r="H143" i="6"/>
  <c r="H78" i="6"/>
  <c r="H80" i="6" s="1"/>
  <c r="I66" i="6"/>
  <c r="I50" i="6"/>
  <c r="I36" i="6"/>
  <c r="I55" i="6" s="1"/>
  <c r="H29" i="6"/>
  <c r="H26" i="6"/>
  <c r="I39" i="6" s="1"/>
  <c r="H16" i="6"/>
  <c r="I154" i="6" l="1"/>
  <c r="J27" i="6"/>
  <c r="G170" i="6"/>
  <c r="I41" i="6"/>
  <c r="I47" i="6"/>
  <c r="H28" i="6"/>
  <c r="I38" i="6" s="1"/>
  <c r="I40" i="6" s="1"/>
  <c r="I42" i="6" l="1"/>
  <c r="I44" i="6" s="1"/>
  <c r="I54" i="6" s="1"/>
  <c r="I103" i="6" l="1"/>
  <c r="I108" i="6"/>
  <c r="I86" i="6"/>
  <c r="I106" i="6" s="1"/>
  <c r="I100" i="6"/>
  <c r="I152" i="6"/>
  <c r="I93" i="6"/>
  <c r="I78" i="6"/>
  <c r="I75" i="6"/>
  <c r="I79" i="6"/>
  <c r="I76" i="6"/>
  <c r="I72" i="6"/>
  <c r="I101" i="6"/>
  <c r="I102" i="6" s="1"/>
  <c r="I77" i="6"/>
  <c r="I73" i="6"/>
  <c r="I74" i="6"/>
  <c r="I57" i="6"/>
  <c r="I153" i="6" s="1"/>
  <c r="I87" i="6" l="1"/>
  <c r="I88" i="6" s="1"/>
  <c r="I109" i="6"/>
  <c r="I110" i="6"/>
  <c r="I111" i="6"/>
  <c r="I112" i="6"/>
  <c r="I94" i="6"/>
  <c r="I95" i="6" s="1"/>
  <c r="I121" i="6" s="1"/>
  <c r="I98" i="6"/>
  <c r="I80" i="6"/>
  <c r="I119" i="6" s="1"/>
  <c r="I89" i="6" l="1"/>
  <c r="I120" i="6" s="1"/>
  <c r="I114" i="6"/>
  <c r="I115" i="6" s="1"/>
  <c r="I116" i="6" s="1"/>
  <c r="I123" i="6" s="1"/>
  <c r="I99" i="6"/>
  <c r="I104" i="6" s="1"/>
  <c r="I122" i="6" s="1"/>
  <c r="I125" i="6" l="1"/>
  <c r="I155" i="6" s="1"/>
  <c r="I156" i="6" s="1"/>
  <c r="I128" i="6" l="1"/>
  <c r="I129" i="6" s="1"/>
  <c r="I130" i="6" s="1"/>
  <c r="I131" i="6" s="1"/>
  <c r="I132" i="6" l="1"/>
  <c r="I140" i="6" s="1"/>
  <c r="I135" i="6" l="1"/>
  <c r="I136" i="6"/>
  <c r="I143" i="6" l="1"/>
  <c r="I141" i="6"/>
  <c r="I157" i="6" s="1"/>
  <c r="I158" i="6" s="1"/>
  <c r="E165" i="6" s="1"/>
  <c r="H165" i="6" s="1"/>
  <c r="H170" i="6" s="1"/>
  <c r="G174" i="6" s="1"/>
  <c r="G178" i="6" s="1"/>
  <c r="G178" i="4" l="1"/>
  <c r="G171" i="4"/>
  <c r="H171" i="4" s="1"/>
  <c r="G170" i="4"/>
  <c r="H170" i="4" s="1"/>
  <c r="G169" i="4"/>
  <c r="H169" i="4" s="1"/>
  <c r="G168" i="4"/>
  <c r="G167" i="4"/>
  <c r="H167" i="4" s="1"/>
  <c r="G166" i="4"/>
  <c r="H145" i="4"/>
  <c r="H80" i="4"/>
  <c r="H82" i="4" s="1"/>
  <c r="I68" i="4"/>
  <c r="I156" i="4" s="1"/>
  <c r="I52" i="4"/>
  <c r="I35" i="4"/>
  <c r="H26" i="4"/>
  <c r="I41" i="4" s="1"/>
  <c r="H16" i="4"/>
  <c r="G172" i="4" l="1"/>
  <c r="I57" i="4"/>
  <c r="I43" i="4"/>
  <c r="I49" i="4"/>
  <c r="H166" i="4"/>
  <c r="H28" i="4"/>
  <c r="I37" i="4" s="1"/>
  <c r="H27" i="4"/>
  <c r="I38" i="4" l="1"/>
  <c r="I42" i="4" s="1"/>
  <c r="I40" i="4"/>
  <c r="I44" i="4" l="1"/>
  <c r="I46" i="4" l="1"/>
  <c r="I74" i="4" l="1"/>
  <c r="I56" i="4"/>
  <c r="I59" i="4" s="1"/>
  <c r="I108" i="4"/>
  <c r="I88" i="4"/>
  <c r="I105" i="4"/>
  <c r="I110" i="4"/>
  <c r="I102" i="4"/>
  <c r="I95" i="4"/>
  <c r="I103" i="4"/>
  <c r="I104" i="4" s="1"/>
  <c r="I79" i="4"/>
  <c r="I80" i="4"/>
  <c r="I76" i="4"/>
  <c r="I75" i="4"/>
  <c r="I78" i="4"/>
  <c r="I77" i="4"/>
  <c r="I81" i="4"/>
  <c r="I154" i="4"/>
  <c r="I100" i="4" l="1"/>
  <c r="I96" i="4"/>
  <c r="I97" i="4" s="1"/>
  <c r="I123" i="4" s="1"/>
  <c r="I89" i="4"/>
  <c r="I90" i="4" s="1"/>
  <c r="I91" i="4" s="1"/>
  <c r="I122" i="4" s="1"/>
  <c r="I82" i="4"/>
  <c r="I121" i="4" s="1"/>
  <c r="I155" i="4"/>
  <c r="I112" i="4" l="1"/>
  <c r="I113" i="4"/>
  <c r="I114" i="4"/>
  <c r="I111" i="4"/>
  <c r="I101" i="4"/>
  <c r="I106" i="4" s="1"/>
  <c r="I116" i="4" l="1"/>
  <c r="I117" i="4" s="1"/>
  <c r="I118" i="4" s="1"/>
  <c r="I125" i="4" s="1"/>
  <c r="I124" i="4"/>
  <c r="I127" i="4" l="1"/>
  <c r="I157" i="4" s="1"/>
  <c r="I158" i="4" s="1"/>
  <c r="I130" i="4"/>
  <c r="I131" i="4" s="1"/>
  <c r="I132" i="4" s="1"/>
  <c r="I133" i="4" l="1"/>
  <c r="I134" i="4" s="1"/>
  <c r="I138" i="4" l="1"/>
  <c r="I142" i="4"/>
  <c r="I137" i="4"/>
  <c r="I143" i="4" l="1"/>
  <c r="I159" i="4" s="1"/>
  <c r="I160" i="4" s="1"/>
  <c r="E168" i="4" s="1"/>
  <c r="H168" i="4" s="1"/>
  <c r="H172" i="4" s="1"/>
  <c r="G176" i="4" s="1"/>
  <c r="G180" i="4" s="1"/>
  <c r="K180" i="4" s="1"/>
  <c r="K178" i="4" s="1"/>
  <c r="I145" i="4"/>
</calcChain>
</file>

<file path=xl/comments1.xml><?xml version="1.0" encoding="utf-8"?>
<comments xmlns="http://schemas.openxmlformats.org/spreadsheetml/2006/main">
  <authors>
    <author>Marcelo Mota</author>
  </authors>
  <commentList>
    <comment ref="H48" authorId="0">
      <text>
        <r>
          <rPr>
            <b/>
            <sz val="9"/>
            <color indexed="81"/>
            <rFont val="Tahoma"/>
            <family val="2"/>
          </rPr>
          <t>Marcelo Mota:</t>
        </r>
        <r>
          <rPr>
            <sz val="9"/>
            <color indexed="81"/>
            <rFont val="Tahoma"/>
            <family val="2"/>
          </rPr>
          <t xml:space="preserve">
Resultado obtido através do cálculo da média dos valores das passagens tabeladas pela empresa prestadora de serviços de transporte coletivo no município. (Tabela em anexo)</t>
        </r>
      </text>
    </comment>
  </commentList>
</comments>
</file>

<file path=xl/comments2.xml><?xml version="1.0" encoding="utf-8"?>
<comments xmlns="http://schemas.openxmlformats.org/spreadsheetml/2006/main">
  <authors>
    <author>Marcelo Mota</author>
  </authors>
  <commentList>
    <comment ref="H50" authorId="0">
      <text>
        <r>
          <rPr>
            <b/>
            <sz val="9"/>
            <color indexed="81"/>
            <rFont val="Tahoma"/>
            <family val="2"/>
          </rPr>
          <t>Marcelo Mota:</t>
        </r>
        <r>
          <rPr>
            <sz val="9"/>
            <color indexed="81"/>
            <rFont val="Tahoma"/>
            <family val="2"/>
          </rPr>
          <t xml:space="preserve">
Resultado obtido através do cálculo da média dos valores das passagens tabeladas pela empresa prestadora de serviços de transporte coletivo no município. (Tabela em anexo)</t>
        </r>
      </text>
    </comment>
  </commentList>
</comments>
</file>

<file path=xl/sharedStrings.xml><?xml version="1.0" encoding="utf-8"?>
<sst xmlns="http://schemas.openxmlformats.org/spreadsheetml/2006/main" count="561" uniqueCount="256">
  <si>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</si>
  <si>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</si>
  <si>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</si>
  <si>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</si>
  <si>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</si>
  <si>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</si>
  <si>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C</t>
  </si>
  <si>
    <t>Ano do acordo coletivo, convenção coletiva ou sentença normativa em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</si>
  <si>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</si>
  <si>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</si>
  <si>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</si>
  <si>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</si>
  <si>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</si>
  <si>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posto</t>
  </si>
  <si>
    <t>-</t>
  </si>
  <si>
    <t>12  x 36 horas diurnas - de segunda-feira a domingo</t>
  </si>
  <si>
    <t>12 x 36 horas noturnas - de segunda-feira a domingo</t>
  </si>
  <si>
    <t>TOTAL DE POSTOS</t>
  </si>
  <si>
    <t>Nota 1 - Esta tabela poderá ser adaptada às características do serviço contratado, inclusive no que concerne às rubricas e suas respectivas provisões e/ou estimativas, desde que haja justificativa.
Nota 2 - As provisões constantes desta planilha poderão  ser desnecessárias quando se tratar de determinados serviços que prescindam da dedicação exclusiva dos trabalhadores da contratada para com a Administração.</t>
  </si>
  <si>
    <t>ANEXO ------ A
MÃO DE OBRA
MÃO DE OBRA VINCULADA À EXECUÇÃO CONTRATUAL</t>
  </si>
  <si>
    <t>Dados complementares para composição dos custos referente à mão de obra</t>
  </si>
  <si>
    <t>Tipo de serviço (mesmo serviço com características distintas)</t>
  </si>
  <si>
    <t>Salário normativo da categoria profissional</t>
  </si>
  <si>
    <t>Categoria profissional (vinculada à execução contratual)</t>
  </si>
  <si>
    <t>vigilante</t>
  </si>
  <si>
    <t>Data base da categoria (dia/mês/ano)</t>
  </si>
  <si>
    <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</si>
  <si>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</si>
  <si>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</si>
  <si>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t>Quantidade de vigilantes por posto de serviço</t>
  </si>
  <si>
    <t>Nota: Deverá ser elaborado um quadro para cada tipo de serviço</t>
  </si>
  <si>
    <t xml:space="preserve">                                                                     MÓDULO 1: COMPOSIÇÃO DA REMUNERAÇÃO</t>
  </si>
  <si>
    <t xml:space="preserve">Composição da remuneração </t>
  </si>
  <si>
    <t>Percentual (%)</t>
  </si>
  <si>
    <t xml:space="preserve">Valor (R$) </t>
  </si>
  <si>
    <r>
      <t xml:space="preserve">Adicional de insalubridade                   </t>
    </r>
    <r>
      <rPr>
        <b/>
        <sz val="10"/>
        <color indexed="10"/>
        <rFont val="Arial"/>
        <family val="2"/>
      </rPr>
      <t xml:space="preserve"> (excluir esta linha para a vigilância)</t>
    </r>
  </si>
  <si>
    <t>E</t>
  </si>
  <si>
    <r>
      <t>Adicional de hora extra</t>
    </r>
    <r>
      <rPr>
        <b/>
        <sz val="10"/>
        <color indexed="10"/>
        <rFont val="Arial"/>
        <family val="2"/>
      </rPr>
      <t xml:space="preserve"> (utilizado quando for hora extra pura)</t>
    </r>
  </si>
  <si>
    <t>F</t>
  </si>
  <si>
    <t>G</t>
  </si>
  <si>
    <t>H</t>
  </si>
  <si>
    <t>I</t>
  </si>
  <si>
    <t xml:space="preserve">Outros (especificar)                      </t>
  </si>
  <si>
    <t>Total de remuneração por posto</t>
  </si>
  <si>
    <t>MÓDULO 2 : BENEFÍCIOS MENSAIS E DIÁRIOS</t>
  </si>
  <si>
    <t>Benefícios mensais e diários</t>
  </si>
  <si>
    <t>Valor (R$)</t>
  </si>
  <si>
    <r>
      <t xml:space="preserve"> 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</si>
  <si>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t xml:space="preserve">     </t>
    </r>
    <r>
      <rPr>
        <b/>
        <sz val="10"/>
        <color indexed="10"/>
        <rFont val="Arial"/>
        <family val="2"/>
      </rPr>
      <t xml:space="preserve"> A.2) Quantidade de passagens por dia por empregado</t>
    </r>
  </si>
  <si>
    <t>Assistência médica e familiar</t>
  </si>
  <si>
    <t>Auxílio-creche</t>
  </si>
  <si>
    <t>Outros (especificar)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</si>
  <si>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</si>
  <si>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</si>
  <si>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</si>
  <si>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</si>
  <si>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Total de insumos diversos</t>
  </si>
  <si>
    <t>4.1</t>
  </si>
  <si>
    <t>Encargos Previdenciários, FGTS e outras contribuições</t>
  </si>
  <si>
    <t xml:space="preserve">INSS                                                                                                        </t>
  </si>
  <si>
    <t xml:space="preserve">SESI ou SESC                                                                                        </t>
  </si>
  <si>
    <t xml:space="preserve">SENAI ou SENAC                                                                                    </t>
  </si>
  <si>
    <t xml:space="preserve">INCRA                                                                                                    </t>
  </si>
  <si>
    <t xml:space="preserve">Salário educação                                                                                  </t>
  </si>
  <si>
    <t xml:space="preserve">FGTS                                                                                                     </t>
  </si>
  <si>
    <t>RAT =</t>
  </si>
  <si>
    <t>FAP =</t>
  </si>
  <si>
    <t xml:space="preserve">SEBRAE                                                                                             </t>
  </si>
  <si>
    <t>TOTAL</t>
  </si>
  <si>
    <t>Nota 1: Os percentuais dos encargos previdenciários, do FGTS e demais contribuições são aqueles estabelecidos pela legislação vigente.
Nota 2: Percentuais incidentes sobre a remuneração.</t>
  </si>
  <si>
    <t xml:space="preserve">Submódulo 4.2 - 13º (décimo terceiro) salário </t>
  </si>
  <si>
    <t>4.2</t>
  </si>
  <si>
    <t xml:space="preserve">13º (décimo terceiro) salário </t>
  </si>
  <si>
    <t>Subtotal</t>
  </si>
  <si>
    <t>Incidência dos encargos previstos no submódulo 4.1 sobre 13º (décimo terceiro) salário</t>
  </si>
  <si>
    <t>Submódulo 4.3 - Afastamento maternidade</t>
  </si>
  <si>
    <t>4.3</t>
  </si>
  <si>
    <t>Afastamento maternidade</t>
  </si>
  <si>
    <t xml:space="preserve">Incidência dos encargos do submódulo 4.1 sobre o afastamento maternidade </t>
  </si>
  <si>
    <t>Submódulo 4.4 - Provisão para rescisão</t>
  </si>
  <si>
    <t>4.4</t>
  </si>
  <si>
    <t>Provisão para rescisão</t>
  </si>
  <si>
    <t>Incidência do FGTS sobre o aviso-prévio indenizado</t>
  </si>
  <si>
    <t>Incidência dos encargos do submódulo 4.1 sobre o aviso-prévio trabalhado</t>
  </si>
  <si>
    <t>Súbmódulo 4.5 - Custo de reposição do profissional ausente</t>
  </si>
  <si>
    <t>4.5</t>
  </si>
  <si>
    <t>Composição do custo de reposição do profissional ausente</t>
  </si>
  <si>
    <t>Incidência dos encrgos do submódulo 4.1 sobre o custo de reposição do profissional ausente</t>
  </si>
  <si>
    <t>Quadro-Resumo do Módulo 4 - Encargos sociais e trabalhistas</t>
  </si>
  <si>
    <t>Módulo 4 - Encargos sociais e trabalhistas</t>
  </si>
  <si>
    <t>Encargos previdenciários, FGTS e outras contribuições</t>
  </si>
  <si>
    <t>13º (décimo terceiro) salário</t>
  </si>
  <si>
    <t>Custo de rescisão</t>
  </si>
  <si>
    <t>Custo de reposição do profissional ausente</t>
  </si>
  <si>
    <t>4.6</t>
  </si>
  <si>
    <t>MÓDULO 5 - CUSTOS INDIRETOS, LUCRO E TRIBUTOS</t>
  </si>
  <si>
    <t xml:space="preserve">Custos indiretos, lucro e tributos 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</si>
  <si>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</si>
  <si>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</si>
  <si>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BASE DE CÁLCULO DO LUCRO = (Total da Remuneração + Total dos Benefícios Mensais e Diários + Total de Insumos Diversos + Total do Quadro-resumo do Módulo 4 de Encargos Sociais e Trabalhistas + Custos Indiretos)</t>
  </si>
  <si>
    <t>Lucro</t>
  </si>
  <si>
    <t>BASE DE CÁLCULO DOS TRIBUTOS = (Total da Remuneração + Total dos Benefícios Mensais e Diários + Total de Insumos Diversos + Total do Quadro-resumo do Módulo 4 de Encargos Sociais e Trabalhistas + Custos Indiretos + Lucro)</t>
  </si>
  <si>
    <t>Tributos</t>
  </si>
  <si>
    <t>C.1    Tributos federais (especificar)</t>
  </si>
  <si>
    <t>IRPJ e CSLL (Não incluir esses tributos em face da proibição contida no item 9.1 do Acórdão TCU nº 950/2007-Plenário)</t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</si>
  <si>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</si>
  <si>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</si>
  <si>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</si>
  <si>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</si>
  <si>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</si>
  <si>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</si>
  <si>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</si>
  <si>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r>
      <t xml:space="preserve">Nota 1: Custos indiretos, lucro e tributos por </t>
    </r>
    <r>
      <rPr>
        <strike/>
        <sz val="10"/>
        <rFont val="Arial"/>
        <family val="2"/>
      </rPr>
      <t>empregado</t>
    </r>
    <r>
      <rPr>
        <sz val="10"/>
        <rFont val="Arial"/>
        <family val="2"/>
      </rPr>
      <t xml:space="preserve"> posto.
Nota 2: O valor referente a tributos é obtido aplicando-se o percentual sobre o valor do faturamento.</t>
    </r>
  </si>
  <si>
    <t>Mão de obra vinculada à execução contratual (valor por posto de trabalho)</t>
  </si>
  <si>
    <t>Módulo 1 - Composição da remuneração</t>
  </si>
  <si>
    <t>Módulo 2 - Benefícios mensais e diários</t>
  </si>
  <si>
    <t>Módulo 3 - Insumo diversos (uniformes, materiais, equipamentos e outros)</t>
  </si>
  <si>
    <t>Subtotal (A + B + C + D)</t>
  </si>
  <si>
    <t>Módulo 5 - Custos indiretos, lucro e tributos</t>
  </si>
  <si>
    <t>Valor total por posto de trabalho</t>
  </si>
  <si>
    <t xml:space="preserve">O complemento abaixo é uma planilha auxiliar que consolida as várias planilhas com os diferentes tipos de postos </t>
  </si>
  <si>
    <r>
      <t xml:space="preserve">ANEXO </t>
    </r>
    <r>
      <rPr>
        <b/>
        <sz val="11"/>
        <color indexed="10"/>
        <rFont val="Arial"/>
        <family val="2"/>
      </rPr>
      <t>------</t>
    </r>
    <r>
      <rPr>
        <b/>
        <sz val="11"/>
        <rFont val="Arial"/>
        <family val="2"/>
      </rPr>
      <t>-C
Complemento dos Serviços de Vigilância
VALOR MENSAL DOS SERVIÇOS</t>
    </r>
  </si>
  <si>
    <t>ESCALA DE TRABALHO</t>
  </si>
  <si>
    <t>PREÇO MENSAL DO POSTO  
(R$)</t>
  </si>
  <si>
    <t>Nº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</si>
  <si>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</si>
  <si>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</si>
  <si>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x 36 (trinta e seis) horas </t>
  </si>
  <si>
    <t xml:space="preserve">12 horas noturnas, de segunda-feira a domingo, envolvendo 2 (dois) vigilantes em turnos de  12 (doze) x 36 (trinta e seis) horas </t>
  </si>
  <si>
    <t xml:space="preserve">12 horas diurnas, de segunda-feira à sexta-feira, envolvendo 2 (dois) vigilantes em turnos de  12 (doze) x 36 (trinta e seis) horas </t>
  </si>
  <si>
    <t xml:space="preserve">12 horas noturnas, de segunda-feira à sexta-feira, envolvendo 2 (dois) vigilantes em turnos de  12 (doze) x 36 (trinta e seis) horas </t>
  </si>
  <si>
    <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</si>
  <si>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</si>
  <si>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>Nota: Nos casos de incluir outros tipos de postos observar o disposto no § 2º do art. 50 da Instrução Normativa nº 2 de 30 de abril de 2008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</si>
  <si>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</si>
  <si>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</si>
  <si>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</si>
  <si>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</si>
  <si>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</si>
  <si>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t>Vigilante</t>
  </si>
  <si>
    <r>
      <t xml:space="preserve">MATERIAIS, MÁQUINAS E EQUIPAMENTOS ALOCADOS NA EXECUÇÃO CONTRATUAL  (inciso VI do art. 21 da IN SLTI nº 2/2008 e </t>
    </r>
    <r>
      <rPr>
        <b/>
        <sz val="10"/>
        <color indexed="10"/>
        <rFont val="Arial"/>
        <family val="2"/>
      </rPr>
      <t>item 6.5.4."f" do edital</t>
    </r>
    <r>
      <rPr>
        <b/>
        <sz val="10"/>
        <rFont val="Arial"/>
        <family val="2"/>
      </rPr>
      <t>)</t>
    </r>
  </si>
  <si>
    <t>Especificação dos Materiais/Máquinas/Equipamentos</t>
  </si>
  <si>
    <t xml:space="preserve">Quantidade </t>
  </si>
  <si>
    <t>Discriminação dos Serviços (dados referentes à contratação)</t>
  </si>
  <si>
    <t xml:space="preserve">Data base da categoria (dia/mês/ano) </t>
  </si>
  <si>
    <r>
      <t xml:space="preserve">Valor do salárioxhora sem periculosidade
</t>
    </r>
    <r>
      <rPr>
        <b/>
        <sz val="10"/>
        <color indexed="12"/>
        <rFont val="Arial"/>
        <family val="2"/>
      </rPr>
      <t>VSH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do salário normativo / 220 h)</t>
    </r>
  </si>
  <si>
    <r>
      <t xml:space="preserve">Valor do salárioxhora com periculosidade
</t>
    </r>
    <r>
      <rPr>
        <b/>
        <sz val="10"/>
        <color indexed="12"/>
        <rFont val="Arial"/>
        <family val="2"/>
      </rPr>
      <t>VSH (c/peri) = (Valor do salário normativo / 220 h) x 1,3</t>
    </r>
  </si>
  <si>
    <r>
      <t xml:space="preserve">Valor do Adicional de Periculosidade              </t>
    </r>
    <r>
      <rPr>
        <b/>
        <sz val="9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(30% do salário normativo)</t>
    </r>
  </si>
  <si>
    <t xml:space="preserve">                                                                     MÓDULO 1: COMPOSIÇÃO DA REMUNERAÇÃO (POR POSTO)</t>
  </si>
  <si>
    <t>Composição da remuneração por posto</t>
  </si>
  <si>
    <t xml:space="preserve">INSS                                                                                                                     </t>
  </si>
  <si>
    <t xml:space="preserve">SESI ou SESC                                                                                                    </t>
  </si>
  <si>
    <t xml:space="preserve">SENAI ou SENAC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</si>
  <si>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</si>
  <si>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</si>
  <si>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t xml:space="preserve">FGTS                                                                                                                     </t>
  </si>
  <si>
    <r>
      <t xml:space="preserve">Seguro acidente de trabalho (RAT x FAP)  </t>
    </r>
    <r>
      <rPr>
        <b/>
        <sz val="11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</si>
  <si>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 xml:space="preserve"> FAP =</t>
  </si>
  <si>
    <t xml:space="preserve">SEBRAE                                                                                                              </t>
  </si>
  <si>
    <t>Submódulo 4.2 - 13º Salário e Adicional de Férias</t>
  </si>
  <si>
    <t>13º Salário e Adicional de Férias</t>
  </si>
  <si>
    <t xml:space="preserve">Incidência dos encargos previstos no submódulo 4.1 sobre o 13º (décimo terceiro) salário </t>
  </si>
  <si>
    <t>Submódulo 4.4 - Provisão para Rescisão</t>
  </si>
  <si>
    <r>
      <t xml:space="preserve">Aviso-prévio indenizado     </t>
    </r>
    <r>
      <rPr>
        <b/>
        <sz val="8"/>
        <color indexed="10"/>
        <rFont val="Arial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</si>
  <si>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Aviso-previo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contratox90% dos empregados - ao final do contrato  </t>
    </r>
  </si>
  <si>
    <t>Submódulo 4.5 - Custo de reposição do profissional ausente</t>
  </si>
  <si>
    <t>Incidência dos encargos do submódulo 4.1 sobre o custo de reposição do profissional ausente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</si>
  <si>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</si>
  <si>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</si>
  <si>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r>
      <t xml:space="preserve">Nota 1: Custos indiretos, lucro e tributos por </t>
    </r>
    <r>
      <rPr>
        <b/>
        <strike/>
        <sz val="10"/>
        <rFont val="Arial"/>
        <family val="2"/>
      </rPr>
      <t>empregado</t>
    </r>
    <r>
      <rPr>
        <b/>
        <sz val="10"/>
        <rFont val="Arial"/>
        <family val="2"/>
      </rPr>
      <t xml:space="preserve"> posto
Nota 2: O valor referente a tributos é obtido aplicando-se o percentual sobre o valor do faturamento.</t>
    </r>
  </si>
  <si>
    <r>
      <t>ANEXO -------B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Quadro-resumo do Custo por Posto de Trabalho</t>
    </r>
    <r>
      <rPr>
        <b/>
        <sz val="10"/>
        <rFont val="Arial"/>
        <family val="2"/>
      </rPr>
      <t xml:space="preserve">
</t>
    </r>
  </si>
  <si>
    <t xml:space="preserve">Valor total por posto </t>
  </si>
  <si>
    <r>
      <t xml:space="preserve">Dia: </t>
    </r>
    <r>
      <rPr>
        <b/>
        <sz val="10"/>
        <color indexed="10"/>
        <rFont val="Arial"/>
        <family val="2"/>
      </rPr>
      <t>xx/xx/2016 - Hora: xxh xxmin</t>
    </r>
  </si>
  <si>
    <t>xx/xx/2016</t>
  </si>
  <si>
    <r>
      <t xml:space="preserve">Uniformes   </t>
    </r>
    <r>
      <rPr>
        <b/>
        <sz val="9"/>
        <color indexed="12"/>
        <rFont val="Arial"/>
        <family val="2"/>
      </rPr>
      <t xml:space="preserve">São 2 conjuntos de uniformes (2 para os vigilantes titulares  - considerado 1 colete de proteção balística por posto) </t>
    </r>
    <r>
      <rPr>
        <b/>
        <sz val="9"/>
        <color indexed="10"/>
        <rFont val="Arial"/>
        <family val="2"/>
      </rPr>
      <t>Cálculo do valor: R$ 45,03 (uniforme com 1 colete) x 2 vig. - R$ 16,66 (valor de 1 colete)</t>
    </r>
  </si>
  <si>
    <t>Base de cálculo para o custo do profissional ausente (substituto): BCCPA = Rem + 13º + 1/3xFérias – Exceto 4.5.A que tem percentual próprio</t>
  </si>
  <si>
    <r>
      <t xml:space="preserve">Férias e terço constitucional de férias        </t>
    </r>
    <r>
      <rPr>
        <b/>
        <sz val="9"/>
        <color rgb="FFFF0000"/>
        <rFont val="Arial"/>
        <family val="2"/>
      </rPr>
      <t xml:space="preserve">Obrigatória a cotação de 12,10% sobre o valor do Módulo 1 - Composição da remuneração, conforme art. 19-A e Anexo VII da IN 2/08 (Férias + Adicional = 12,10% = 9,075% + 3,025%)     </t>
    </r>
    <r>
      <rPr>
        <b/>
        <sz val="10"/>
        <rFont val="Arial"/>
        <family val="2"/>
      </rPr>
      <t xml:space="preserve">                                                   
</t>
    </r>
  </si>
  <si>
    <r>
      <t xml:space="preserve">Ausência por doença                             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Cálculo do valor = [(BCCPA/30)x5dias]/12 </t>
    </r>
  </si>
  <si>
    <r>
      <t xml:space="preserve">Ausências legais                                  </t>
    </r>
    <r>
      <rPr>
        <b/>
        <sz val="9"/>
        <color indexed="10"/>
        <rFont val="Arial"/>
        <family val="2"/>
      </rPr>
      <t xml:space="preserve">Cálculo do valor = [(BCCPA/30)x2,96dias]/12 </t>
    </r>
  </si>
  <si>
    <r>
      <t xml:space="preserve">Ausência por acidente de trabalho      </t>
    </r>
    <r>
      <rPr>
        <b/>
        <sz val="9"/>
        <color indexed="10"/>
        <rFont val="Arial"/>
        <family val="2"/>
      </rPr>
      <t xml:space="preserve">Cálculo do valor = {[(BCCPA/30)x15dias]/12}x0,78% </t>
    </r>
  </si>
  <si>
    <r>
      <t xml:space="preserve">Licença-paternidade                            </t>
    </r>
    <r>
      <rPr>
        <b/>
        <sz val="9"/>
        <color indexed="10"/>
        <rFont val="Arial"/>
        <family val="2"/>
      </rPr>
      <t xml:space="preserve">Cálculo do valor = {[(BCCPA/30)x5dias]/12}x1,5% </t>
    </r>
  </si>
  <si>
    <r>
      <t xml:space="preserve">Salário-base   - </t>
    </r>
    <r>
      <rPr>
        <b/>
        <sz val="9"/>
        <color indexed="10"/>
        <rFont val="Arial"/>
        <family val="2"/>
      </rPr>
      <t xml:space="preserve">CBO: 5173-30  </t>
    </r>
    <r>
      <rPr>
        <b/>
        <sz val="9"/>
        <rFont val="Arial"/>
        <family val="2"/>
      </rPr>
      <t xml:space="preserve">               </t>
    </r>
    <r>
      <rPr>
        <b/>
        <sz val="9"/>
        <color indexed="10"/>
        <rFont val="Arial"/>
        <family val="2"/>
      </rPr>
      <t xml:space="preserve">(valor para 2 vigilantes = 1 posto) </t>
    </r>
  </si>
  <si>
    <r>
      <t xml:space="preserve">RSR (Repouso Semanal Remunerado) </t>
    </r>
    <r>
      <rPr>
        <b/>
        <sz val="9"/>
        <color rgb="FFFF0000"/>
        <rFont val="Arial"/>
        <family val="2"/>
      </rPr>
      <t>Cálculo do valor: 20% sobre os adicionais pertinentes)</t>
    </r>
  </si>
  <si>
    <r>
      <t xml:space="preserve">Transporte                                                        </t>
    </r>
    <r>
      <rPr>
        <b/>
        <sz val="9"/>
        <color rgb="FFFF0000"/>
        <rFont val="Arial"/>
        <family val="2"/>
      </rPr>
      <t xml:space="preserve"> Cálculo do valor: [(2xVTx30) – (6%xSB)]</t>
    </r>
  </si>
  <si>
    <r>
      <t xml:space="preserve">Auxílio-alimentação  (vales, cesta básica, entre outros)  </t>
    </r>
    <r>
      <rPr>
        <b/>
        <sz val="9"/>
        <color indexed="10"/>
        <rFont val="Arial"/>
        <family val="2"/>
      </rPr>
      <t>Cálculo do valor = [(30xVA)x(1-0,20)]</t>
    </r>
  </si>
  <si>
    <r>
      <t xml:space="preserve">Afastamento maternidade      </t>
    </r>
    <r>
      <rPr>
        <b/>
        <sz val="9"/>
        <color indexed="10"/>
        <rFont val="Arial"/>
        <family val="2"/>
      </rPr>
      <t xml:space="preserve">Cálculo do valor = {[(Rem+1/3Rem)x(4/12)]/12}x2% </t>
    </r>
  </si>
  <si>
    <t xml:space="preserve">Identificação do serviço- CBO </t>
  </si>
  <si>
    <t>5173-30</t>
  </si>
  <si>
    <t xml:space="preserve">Tipo de serviço:
Vigilância e Segurança Armada                                                                 </t>
  </si>
  <si>
    <t xml:space="preserve">Tipo de serviço:
Vigilância e Segurança Desarmada                                                                 </t>
  </si>
  <si>
    <r>
      <t xml:space="preserve">13º (décimo terceiro) salário    </t>
    </r>
    <r>
      <rPr>
        <b/>
        <sz val="9"/>
        <color rgb="FFFF0000"/>
        <rFont val="Arial"/>
        <family val="2"/>
      </rPr>
      <t xml:space="preserve"> Obrigatória a cotação de  8,33% sobre o valor do Módulo 1 - Composição da remuneração, conforme art. 19-A e Anexo VII da IN 2/08   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       </t>
    </r>
  </si>
  <si>
    <r>
      <t xml:space="preserve">Multa sobre o FGTS e contribuições sociais sobre o   aviso-prévio indenizado 
</t>
    </r>
    <r>
      <rPr>
        <b/>
        <sz val="9"/>
        <color indexed="10"/>
        <rFont val="Arial"/>
        <family val="2"/>
      </rPr>
      <t xml:space="preserve">Obrigatória a cotação de 0,24% sobre o valor do Módulo 1 - Composição da Remuneração, conforme art. 19-A e Anexo VII da IN 2/08 (0,24% + 4,76% = 5%)                         </t>
    </r>
    <r>
      <rPr>
        <b/>
        <sz val="10"/>
        <color indexed="10"/>
        <rFont val="Arial"/>
        <family val="2"/>
      </rPr>
      <t xml:space="preserve">                                                           </t>
    </r>
    <r>
      <rPr>
        <b/>
        <sz val="10"/>
        <color indexed="12"/>
        <rFont val="Arial"/>
        <family val="2"/>
      </rPr>
      <t xml:space="preserve"> </t>
    </r>
  </si>
  <si>
    <r>
      <t xml:space="preserve">Multa sobre o FGTS e contribuições sociais sobre o   aviso-prévio trabalhado 
</t>
    </r>
    <r>
      <rPr>
        <b/>
        <sz val="9"/>
        <color indexed="10"/>
        <rFont val="Arial"/>
        <family val="2"/>
      </rPr>
      <t xml:space="preserve">Obrigatória a cotação de 4,76% sobre o valor do Módulo 1 - Composição da Remuneração, conforme art. 19-A e Anexo VII da IN 2/08 (0,24% + 4,76% = 5%)                                                                                    </t>
    </r>
    <r>
      <rPr>
        <b/>
        <sz val="9"/>
        <color indexed="12"/>
        <rFont val="Arial"/>
        <family val="2"/>
      </rPr>
      <t xml:space="preserve"> </t>
    </r>
  </si>
  <si>
    <t>III - QUANTIDADE DE PESSOAL ALOCADO NA EXECUÇÃO CONTRATUAL (inciso V do art. 21 da IN SLTI nº 2/2008)</t>
  </si>
  <si>
    <t>QUANTIDADE DE PESSOAL ALOCADO NA EXECUÇÃO CONTRATUAL (inciso V do art. 21 da IN SLTI nº 2/2008)</t>
  </si>
  <si>
    <t>01/fev/2016 a 31/jan/2017</t>
  </si>
  <si>
    <t>Vigilância e Segurança Armada</t>
  </si>
  <si>
    <r>
      <t xml:space="preserve">Adicional para troca de uniforme </t>
    </r>
    <r>
      <rPr>
        <b/>
        <sz val="10"/>
        <color indexed="10"/>
        <rFont val="Arial"/>
        <family val="2"/>
      </rPr>
      <t xml:space="preserve">- </t>
    </r>
    <r>
      <rPr>
        <b/>
        <sz val="9"/>
        <color rgb="FFFF0000"/>
        <rFont val="Arial"/>
        <family val="2"/>
      </rPr>
      <t>Cálculo do valor: 1/6 do salárioxhora por dia = (VSH/6=1,01)x2x15 = R$ 1,01x2x15 -  [§7º da cláusula 31ª da CCT 2016/17</t>
    </r>
  </si>
  <si>
    <r>
      <t xml:space="preserve">Intervalo intrajornada  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(adicional de intervalo)  Cálculo do valor: HE (s/peri c/50%)x15dx2vig.)   </t>
    </r>
  </si>
  <si>
    <r>
      <t>Adicional de periculosidade</t>
    </r>
    <r>
      <rPr>
        <b/>
        <sz val="9"/>
        <color indexed="10"/>
        <rFont val="Arial"/>
        <family val="2"/>
      </rPr>
      <t xml:space="preserve"> (Lei nº 12.740/2012)    (30% das rubricas pertinentes)</t>
    </r>
  </si>
  <si>
    <r>
      <t xml:space="preserve">      </t>
    </r>
    <r>
      <rPr>
        <b/>
        <sz val="10"/>
        <color indexed="10"/>
        <rFont val="Arial"/>
        <family val="2"/>
      </rPr>
      <t>B.1) Valor do auxílio-alimentação  (§5° da cláusula 34ª da CCT 2016/17)</t>
    </r>
  </si>
  <si>
    <r>
      <t xml:space="preserve">Seguro de vida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(cláusula 42ª da CCT 2016/17) (Cálculo do valor: 52 x Rem x 0,00955%). O percentual de 0,00955% foi retirado do CT vig. 2015 do MPOG</t>
    </r>
  </si>
  <si>
    <r>
      <t xml:space="preserve">Auxílio-funeral   </t>
    </r>
    <r>
      <rPr>
        <b/>
        <sz val="9"/>
        <color indexed="10"/>
        <rFont val="Arial"/>
        <family val="2"/>
      </rPr>
      <t>(cláusula 39ª da CCT 2016/17) (Cálculo do valor: (SB x 0,00955%*2vig). O percentual de 0,00955% foi retirado do CT vig. 2014 do MPOG</t>
    </r>
  </si>
  <si>
    <r>
      <t xml:space="preserve">Nota: Valores mensais por </t>
    </r>
    <r>
      <rPr>
        <b/>
        <strike/>
        <sz val="10"/>
        <rFont val="Arial"/>
        <family val="2"/>
      </rPr>
      <t>empregado</t>
    </r>
    <r>
      <rPr>
        <b/>
        <sz val="10"/>
        <rFont val="Arial"/>
        <family val="2"/>
      </rPr>
      <t xml:space="preserve"> posto. </t>
    </r>
    <r>
      <rPr>
        <b/>
        <sz val="10"/>
        <color rgb="FFFF0000"/>
        <rFont val="Arial"/>
        <family val="2"/>
      </rPr>
      <t>Valores retirados do CT vig. 2015 do MPOG</t>
    </r>
  </si>
  <si>
    <t>Vigilância e Segurança Desarmada</t>
  </si>
  <si>
    <r>
      <t>IV - MATERIAIS, MÁQUINAS E EQUIPAMENTOS ALOCADOS NA EXECUÇÃO CONTRATUAL  (inciso VI do art. 21 da IN SLTI nº 2/2008</t>
    </r>
    <r>
      <rPr>
        <b/>
        <sz val="10"/>
        <rFont val="Arial"/>
        <family val="2"/>
      </rPr>
      <t>)</t>
    </r>
  </si>
  <si>
    <t>Município de prestação do serviço/UF</t>
  </si>
  <si>
    <t>Rolante/RS</t>
  </si>
  <si>
    <r>
      <t xml:space="preserve">VIGILÂNCIA DESARMADA - Lucro Real e Presumido
</t>
    </r>
    <r>
      <rPr>
        <b/>
        <u/>
        <sz val="16"/>
        <color indexed="20"/>
        <rFont val="Arial"/>
        <family val="2"/>
      </rPr>
      <t>Campus Rolante</t>
    </r>
    <r>
      <rPr>
        <b/>
        <sz val="16"/>
        <color indexed="20"/>
        <rFont val="Arial"/>
        <family val="2"/>
      </rPr>
      <t xml:space="preserve"> - Jornada Diurna 12 x 36 - com Adicional Intervalar</t>
    </r>
  </si>
  <si>
    <t>IFRS - PE 75/2016</t>
  </si>
  <si>
    <t>23740.000180.2016-37</t>
  </si>
  <si>
    <r>
      <t xml:space="preserve">ANEXO II  </t>
    </r>
    <r>
      <rPr>
        <b/>
        <sz val="18"/>
        <color indexed="10"/>
        <rFont val="Arial"/>
        <family val="2"/>
      </rPr>
      <t xml:space="preserve">do Pregão 75/2016
</t>
    </r>
    <r>
      <rPr>
        <b/>
        <sz val="18"/>
        <rFont val="Arial"/>
        <family val="2"/>
      </rPr>
      <t>MODELO DE PLANILHA DE CUSTOS E FORMAÇÃO DE PREÇOS</t>
    </r>
  </si>
  <si>
    <r>
      <t xml:space="preserve">Pagamento em dobro em feriados devido à Súmula TST nº 444 - </t>
    </r>
    <r>
      <rPr>
        <b/>
        <sz val="9"/>
        <color indexed="12"/>
        <rFont val="Arial"/>
        <family val="2"/>
      </rPr>
      <t>considerando 11 feriados por ano em ROLANTE/RS (9 nacionais + 1 estadual + 1 municipal) = 11 feriados / 12 meses= 0,92 feriado por mês -  (12 horas em dobro) 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(sem reflexos no DSR) -</t>
    </r>
    <r>
      <rPr>
        <b/>
        <sz val="9"/>
        <color indexed="10"/>
        <rFont val="Arial"/>
        <family val="2"/>
      </rPr>
      <t xml:space="preserve"> Cálculo do valor: VSH (s/peri) x 12h x 0,92 feriado por mês</t>
    </r>
  </si>
  <si>
    <r>
      <t xml:space="preserve">  a) ISS      </t>
    </r>
    <r>
      <rPr>
        <b/>
        <sz val="10"/>
        <color rgb="FFFF0000"/>
        <rFont val="Arial"/>
        <family val="2"/>
      </rPr>
      <t xml:space="preserve"> (§1º, art. 22, lei 3338/13, ROLANTE/RS)</t>
    </r>
  </si>
  <si>
    <r>
      <t xml:space="preserve">Relógio Ponto                    </t>
    </r>
    <r>
      <rPr>
        <b/>
        <sz val="9"/>
        <color rgb="FFFF0000"/>
        <rFont val="Arial"/>
        <family val="2"/>
      </rPr>
      <t>Cálculo do valor: (Preço médio - 10% valor)/vida útil [5 anos]/12/5)</t>
    </r>
  </si>
  <si>
    <r>
      <t xml:space="preserve">Dia: </t>
    </r>
    <r>
      <rPr>
        <b/>
        <sz val="10"/>
        <color indexed="10"/>
        <rFont val="Arial"/>
        <family val="2"/>
      </rPr>
      <t>xx/xx/2017 - Hora: xxh xxmin</t>
    </r>
  </si>
  <si>
    <r>
      <t xml:space="preserve">      </t>
    </r>
    <r>
      <rPr>
        <b/>
        <sz val="10"/>
        <color indexed="10"/>
        <rFont val="Arial"/>
        <family val="2"/>
      </rPr>
      <t>A.1)  Valor da passagem do transporte coletivo no município de prestação dos serviços</t>
    </r>
  </si>
  <si>
    <r>
      <t xml:space="preserve">Materiais / Equipamentos   </t>
    </r>
    <r>
      <rPr>
        <b/>
        <sz val="9"/>
        <color rgb="FFFF0000"/>
        <rFont val="Arial"/>
        <family val="2"/>
      </rPr>
      <t xml:space="preserve">Cálculo do valor: R$ 8,70 por vigilante x 2 vig. </t>
    </r>
    <r>
      <rPr>
        <b/>
        <sz val="9"/>
        <color rgb="FF0070C0"/>
        <rFont val="Arial"/>
        <family val="2"/>
      </rPr>
      <t>(foram retirados os materiais: revólver, cinturão p/ revólver, coldre e munição)</t>
    </r>
  </si>
  <si>
    <r>
      <t xml:space="preserve"> MÓDULO 4: ENCARGOS SOCIAIS E TRABALHISTAS                                                   </t>
    </r>
    <r>
      <rPr>
        <b/>
        <sz val="11"/>
        <rFont val="Arial"/>
        <family val="2"/>
      </rPr>
      <t>Submódulo 4.1 - Encargos previdenciários, FGTS e outras contribuições</t>
    </r>
  </si>
  <si>
    <t xml:space="preserve">                                                                  MÓDULO 4: ENCARGOS SOCIAIS E TRABALHISTAS
                                                              Submódulo 4.1 - Encargos Previdenciários e FGTS</t>
  </si>
  <si>
    <t>Valor global da proposta (valor mensal do serviço x nº de meses do contrato)</t>
  </si>
  <si>
    <r>
      <t xml:space="preserve">VIGILÂNCIA 12 x 36 ARMADA - Lucro Presumido ou Real
</t>
    </r>
    <r>
      <rPr>
        <b/>
        <u/>
        <sz val="10"/>
        <color indexed="20"/>
        <rFont val="Arial"/>
        <family val="2"/>
      </rPr>
      <t>Campus Rolante</t>
    </r>
    <r>
      <rPr>
        <b/>
        <sz val="10"/>
        <color indexed="20"/>
        <rFont val="Arial"/>
        <family val="2"/>
      </rPr>
      <t xml:space="preserve"> - Jornada Noturna 12 x 36 - com Adicional Intervalar</t>
    </r>
  </si>
  <si>
    <r>
      <t xml:space="preserve">ANEXO II  </t>
    </r>
    <r>
      <rPr>
        <b/>
        <sz val="10"/>
        <color indexed="10"/>
        <rFont val="Arial"/>
        <family val="2"/>
      </rPr>
      <t xml:space="preserve">do Pregão 75/2016
</t>
    </r>
    <r>
      <rPr>
        <b/>
        <sz val="10"/>
        <rFont val="Arial"/>
        <family val="2"/>
      </rPr>
      <t>MODELO DE PLANILHA DE CUSTOS E FORMAÇÃO DE PREÇOS</t>
    </r>
  </si>
  <si>
    <r>
      <t xml:space="preserve">Salário-base   - </t>
    </r>
    <r>
      <rPr>
        <b/>
        <sz val="10"/>
        <color indexed="10"/>
        <rFont val="Arial"/>
        <family val="2"/>
      </rPr>
      <t xml:space="preserve">CBO: 5173-30  </t>
    </r>
    <r>
      <rPr>
        <b/>
        <sz val="10"/>
        <rFont val="Arial"/>
        <family val="2"/>
      </rPr>
      <t xml:space="preserve">                         </t>
    </r>
    <r>
      <rPr>
        <b/>
        <sz val="10"/>
        <color indexed="10"/>
        <rFont val="Arial"/>
        <family val="2"/>
      </rPr>
      <t xml:space="preserve"> (valor para 2 vigilantes = 1 posto) </t>
    </r>
  </si>
  <si>
    <r>
      <t xml:space="preserve">Adicional noturno sobre: 1) 9h de 60min p/dia + 2) 1,29h reduzida noturna  p/dia   </t>
    </r>
    <r>
      <rPr>
        <b/>
        <sz val="10"/>
        <color indexed="10"/>
        <rFont val="Arial"/>
        <family val="2"/>
      </rPr>
      <t>Cálculo do valor: AN (s/peri) x 10,29h(9h x 1,1428571) x 15 d x 2 vig.</t>
    </r>
  </si>
  <si>
    <r>
      <rPr>
        <b/>
        <sz val="10"/>
        <rFont val="Arial"/>
        <family val="2"/>
      </rPr>
      <t>Hora reduzida noturna como extra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(HRN que excedeu de 190,67h)</t>
    </r>
    <r>
      <rPr>
        <b/>
        <sz val="10"/>
        <color indexed="10"/>
        <rFont val="Arial"/>
        <family val="2"/>
      </rPr>
      <t xml:space="preserve">
Cálculo do valor: HE (s/peri) x 8,62 h x 2 vig.)  ---   [199,29h (=180h + 19,29h) - 190,67 = 8,62h como horas extras, sendo  19,29 = (9hx1,1428571 - 9h)x15dias</t>
    </r>
  </si>
  <si>
    <r>
      <t xml:space="preserve">Intervalo intrajornada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(adicional de intervalo)  Cálculo do valor: HE (s/peri c/50%)x15dx2vig.)   </t>
    </r>
  </si>
  <si>
    <r>
      <t xml:space="preserve">Adicional para troca de uniforme </t>
    </r>
    <r>
      <rPr>
        <b/>
        <sz val="10"/>
        <color indexed="10"/>
        <rFont val="Arial"/>
        <family val="2"/>
      </rPr>
      <t xml:space="preserve">- </t>
    </r>
    <r>
      <rPr>
        <b/>
        <sz val="10"/>
        <color rgb="FFFF0000"/>
        <rFont val="Arial"/>
        <family val="2"/>
      </rPr>
      <t>Cálculo do valor: 1/6 do salárioxhora por dia = (VSH/6=1,01)x2x15 = R$ 1,01x2x15 -  [§7º da cláusula 31ª da CCT 2016/17</t>
    </r>
  </si>
  <si>
    <r>
      <t xml:space="preserve">RSR (Repouso Semanal Remunerado) </t>
    </r>
    <r>
      <rPr>
        <b/>
        <sz val="10"/>
        <color indexed="10"/>
        <rFont val="Arial"/>
        <family val="2"/>
      </rPr>
      <t>Cálculo do valor: 20% sobre os adicionais pertinentes)</t>
    </r>
  </si>
  <si>
    <r>
      <t>Pagamento em dobro em feriados devido à Súmula TST nº 444 -</t>
    </r>
    <r>
      <rPr>
        <b/>
        <sz val="10"/>
        <color indexed="12"/>
        <rFont val="Arial"/>
        <family val="2"/>
      </rPr>
      <t xml:space="preserve">  considerando 11 feriados por ano em ALVORADA/RS (9 nacionais + 1 estadual + 1 municipal) = 11 feriados / 12 meses= 0,92 feriado por mês -  (12 horas em dobro) - (sem reflexos no DSR) - </t>
    </r>
    <r>
      <rPr>
        <b/>
        <sz val="10"/>
        <color rgb="FFFF0000"/>
        <rFont val="Arial"/>
        <family val="2"/>
      </rPr>
      <t>Cálculo do valor: VSH (s/peri) x 12h x 0,92 feriado por mês</t>
    </r>
  </si>
  <si>
    <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</si>
  <si>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[(2xVTx30) – (6%xSB)]</t>
    </r>
  </si>
  <si>
    <r>
      <t xml:space="preserve">Auxílio-alimentação  (Vales, cesta básica, etc.)  </t>
    </r>
    <r>
      <rPr>
        <b/>
        <sz val="10"/>
        <color indexed="10"/>
        <rFont val="Arial"/>
        <family val="2"/>
      </rPr>
      <t>Cálculo do valor = [(30xVA)x(1-0,20)]</t>
    </r>
  </si>
  <si>
    <r>
      <t xml:space="preserve">Seguro de vida  </t>
    </r>
    <r>
      <rPr>
        <b/>
        <sz val="10"/>
        <color indexed="10"/>
        <rFont val="Arial"/>
        <family val="2"/>
      </rPr>
      <t>(cláusula 42ª da CCT 2016/17) (Cálculo do valor: 52 x Rem x 0,00955%). O percentual de 0,00955% foi retirado do CT vig. 2015 do MPOG</t>
    </r>
  </si>
  <si>
    <r>
      <t xml:space="preserve">Auxílio-funeral   </t>
    </r>
    <r>
      <rPr>
        <b/>
        <sz val="10"/>
        <color indexed="10"/>
        <rFont val="Arial"/>
        <family val="2"/>
      </rPr>
      <t>(cláusula 39ª da CCT 2016/17) (Cálculo do valor: (SB x 0,00955%*2vig). O percentual de 0,00955% foi retirado do CT vig. 2014 do MPOG</t>
    </r>
  </si>
  <si>
    <r>
      <t xml:space="preserve">Uniformes   </t>
    </r>
    <r>
      <rPr>
        <b/>
        <sz val="10"/>
        <color indexed="12"/>
        <rFont val="Arial"/>
        <family val="2"/>
      </rPr>
      <t xml:space="preserve">São 2 conjuntos de uniformes (2 para os vigilantes titulares  - considerado 1 colete de proteção balística por posto) </t>
    </r>
    <r>
      <rPr>
        <b/>
        <sz val="10"/>
        <color indexed="10"/>
        <rFont val="Arial"/>
        <family val="2"/>
      </rPr>
      <t>Cálculo do valor: R$ 45,03 (uniforme com 1 colete) x 2 vig. - R$ 16,66 (valor de 1 colete)</t>
    </r>
  </si>
  <si>
    <r>
      <t xml:space="preserve">Materiais / Equipamentos   </t>
    </r>
    <r>
      <rPr>
        <b/>
        <sz val="10"/>
        <color rgb="FFFF0000"/>
        <rFont val="Arial"/>
        <family val="2"/>
      </rPr>
      <t xml:space="preserve">Cálculo do valor: R$ 28,21 por vigilante x 2 vig. </t>
    </r>
  </si>
  <si>
    <r>
      <t xml:space="preserve">Relógio Ponto                    </t>
    </r>
    <r>
      <rPr>
        <b/>
        <sz val="10"/>
        <color rgb="FFFF0000"/>
        <rFont val="Arial"/>
        <family val="2"/>
      </rPr>
      <t>Cálculo do valor: (Preço médio - 10% valor)/vida útil [5 anos]/12/5)</t>
    </r>
  </si>
  <si>
    <r>
      <t>Seguro acidente de trabalho (</t>
    </r>
    <r>
      <rPr>
        <b/>
        <sz val="10"/>
        <color indexed="8"/>
        <rFont val="Arial"/>
        <family val="2"/>
      </rPr>
      <t xml:space="preserve">RAT x FAP)
</t>
    </r>
    <r>
      <rPr>
        <b/>
        <sz val="10"/>
        <color indexed="10"/>
        <rFont val="Arial"/>
        <family val="2"/>
      </rPr>
      <t>Cálculo do valor: % do RAT x FAP (Fator Acidentário de Prevenção de cada empresa)</t>
    </r>
  </si>
  <si>
    <r>
      <t xml:space="preserve">13º (décimo terceiro) salário                                                                
</t>
    </r>
    <r>
      <rPr>
        <b/>
        <sz val="10"/>
        <color indexed="10"/>
        <rFont val="Arial"/>
        <family val="2"/>
      </rPr>
      <t xml:space="preserve">Obrigatória a cotação de  8,33% sobre o valor do Módulo 1 - Composição da remuneração, conforme art. 19-A e Anexo VII da IN 2/08 </t>
    </r>
    <r>
      <rPr>
        <b/>
        <sz val="10"/>
        <rFont val="Arial"/>
        <family val="2"/>
      </rPr>
      <t xml:space="preserve">               
</t>
    </r>
    <r>
      <rPr>
        <b/>
        <sz val="10"/>
        <color indexed="12"/>
        <rFont val="Arial"/>
        <family val="2"/>
      </rPr>
      <t xml:space="preserve">     </t>
    </r>
  </si>
  <si>
    <r>
      <t xml:space="preserve">Afastamento maternidade             </t>
    </r>
    <r>
      <rPr>
        <b/>
        <sz val="10"/>
        <color rgb="FFFF0000"/>
        <rFont val="Arial"/>
        <family val="2"/>
      </rPr>
      <t xml:space="preserve"> Cálculo do valor = {[(Rem+1/3Rem)x(4/12)]/12}x2% </t>
    </r>
    <r>
      <rPr>
        <b/>
        <sz val="10"/>
        <color indexed="10"/>
        <rFont val="Arial"/>
        <family val="2"/>
      </rPr>
      <t xml:space="preserve"> </t>
    </r>
  </si>
  <si>
    <r>
      <t xml:space="preserve">Aviso-prévio indenizado   </t>
    </r>
    <r>
      <rPr>
        <b/>
        <sz val="10"/>
        <color indexed="10"/>
        <rFont val="Arial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</si>
  <si>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Multa sobre o FGTS e contribuições sociais sobre o   aviso-prévio indenizado 
</t>
    </r>
    <r>
      <rPr>
        <b/>
        <sz val="10"/>
        <color indexed="10"/>
        <rFont val="Arial"/>
        <family val="2"/>
      </rPr>
      <t xml:space="preserve">Obrigatória a cotação de 0,24% sobre o valor do Módulo 1 - Composição da Remuneração, conforme art. 19-A e Anexo VII da IN 2/08 (0,24% + 4,76% = 5%)                                                                                    </t>
    </r>
    <r>
      <rPr>
        <b/>
        <sz val="10"/>
        <color indexed="12"/>
        <rFont val="Arial"/>
        <family val="2"/>
      </rPr>
      <t xml:space="preserve"> </t>
    </r>
  </si>
  <si>
    <r>
      <t xml:space="preserve">Aviso-prévio trabalhado </t>
    </r>
    <r>
      <rPr>
        <b/>
        <sz val="10"/>
        <color indexed="10"/>
        <rFont val="Arial"/>
        <family val="2"/>
      </rPr>
      <t>(negociar extinção/redução na 1ª prorrogação)  Cálculo do valor= [(Rem/30)x7]/</t>
    </r>
    <r>
      <rPr>
        <b/>
        <sz val="10"/>
        <color indexed="12"/>
        <rFont val="Arial"/>
        <family val="2"/>
      </rPr>
      <t>12</t>
    </r>
    <r>
      <rPr>
        <b/>
        <sz val="10"/>
        <color indexed="10"/>
        <rFont val="Arial"/>
        <family val="2"/>
      </rPr>
      <t xml:space="preserve"> meses do contratox90% dos empregados - ao final do contrato     </t>
    </r>
  </si>
  <si>
    <r>
      <t xml:space="preserve">Multa sobre o FGTS e contribuições sociais sobre o   aviso-prévio trabalhado 
</t>
    </r>
    <r>
      <rPr>
        <b/>
        <sz val="10"/>
        <color indexed="10"/>
        <rFont val="Arial"/>
        <family val="2"/>
      </rPr>
      <t xml:space="preserve">Obrigatória a cotação de 4,76% sobre o valor do Módulo 1 - Composição da Remuneração, conforme art. 19-A e Anexo VII da IN 2/08 (0,24% + 4,76% = 5%)                                                                                    </t>
    </r>
    <r>
      <rPr>
        <b/>
        <sz val="10"/>
        <color indexed="12"/>
        <rFont val="Arial"/>
        <family val="2"/>
      </rPr>
      <t xml:space="preserve"> </t>
    </r>
  </si>
  <si>
    <r>
      <t xml:space="preserve">Férias e terço constitucional     </t>
    </r>
    <r>
      <rPr>
        <b/>
        <sz val="10"/>
        <color indexed="10"/>
        <rFont val="Arial"/>
        <family val="2"/>
      </rPr>
      <t xml:space="preserve">Obrigatória a cotação de 12,10% sobre o valor do Módulo 1 - Composição da remuneração, conforme art. 19-A e Anexo VII da IN 2/08 (Férias + Adicional = 12,10% = 9,075% + 3,025%)                                                        
</t>
    </r>
    <r>
      <rPr>
        <b/>
        <sz val="10"/>
        <rFont val="Arial"/>
        <family val="2"/>
      </rPr>
      <t/>
    </r>
  </si>
  <si>
    <r>
      <t xml:space="preserve">Ausência por doença                               </t>
    </r>
    <r>
      <rPr>
        <b/>
        <sz val="10"/>
        <color indexed="10"/>
        <rFont val="Arial"/>
        <family val="2"/>
      </rPr>
      <t xml:space="preserve">Cálculo do valor = [(BCCPA/30)x5dias]/12 </t>
    </r>
  </si>
  <si>
    <r>
      <t xml:space="preserve">Licença-paternidade                            </t>
    </r>
    <r>
      <rPr>
        <b/>
        <sz val="10"/>
        <color indexed="10"/>
        <rFont val="Arial"/>
        <family val="2"/>
      </rPr>
      <t xml:space="preserve">Cálculo do valor = {[(BCCPA/30)x5dias]/12}x1,5% </t>
    </r>
  </si>
  <si>
    <r>
      <t xml:space="preserve">Ausências legais                                  </t>
    </r>
    <r>
      <rPr>
        <b/>
        <sz val="10"/>
        <color indexed="10"/>
        <rFont val="Arial"/>
        <family val="2"/>
      </rPr>
      <t xml:space="preserve">Cálculo do valor = [(BCCPA/30)x2,96dias]/12 </t>
    </r>
  </si>
  <si>
    <r>
      <t xml:space="preserve">Ausência por acidente de trabalho      </t>
    </r>
    <r>
      <rPr>
        <b/>
        <sz val="10"/>
        <color indexed="10"/>
        <rFont val="Arial"/>
        <family val="2"/>
      </rPr>
      <t xml:space="preserve">Cálculo do valor = {[(BCCPA/30)x15dias]/12}x0,78% </t>
    </r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</si>
  <si>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10"/>
        <color indexed="10"/>
        <rFont val="Arial"/>
        <family val="2"/>
      </rPr>
      <t>(depende do regime de tributação - utilizada a hipótese de Lucro Presumido)</t>
    </r>
  </si>
  <si>
    <r>
      <t xml:space="preserve">  </t>
    </r>
    <r>
      <rPr>
        <b/>
        <sz val="10"/>
        <rFont val="Arial"/>
        <family val="2"/>
      </rPr>
      <t xml:space="preserve">b) PIS </t>
    </r>
    <r>
      <rPr>
        <sz val="10"/>
        <color indexed="10"/>
        <rFont val="Arial"/>
        <family val="2"/>
      </rPr>
      <t>(depende do regime de tributação - utilizada a hipótese de Lucro Presumido)</t>
    </r>
  </si>
  <si>
    <r>
      <t xml:space="preserve">  a) ISS        </t>
    </r>
    <r>
      <rPr>
        <b/>
        <sz val="10"/>
        <color indexed="10"/>
        <rFont val="Arial"/>
        <family val="2"/>
      </rPr>
      <t>(§1º, art. 22, lei 3338/13, ROLANTE/RS)</t>
    </r>
  </si>
  <si>
    <t xml:space="preserve">ANEXO -------B
Quadro-resumo do Custo por Posto de Trabalho
</t>
  </si>
  <si>
    <r>
      <t xml:space="preserve">ANEXO </t>
    </r>
    <r>
      <rPr>
        <b/>
        <sz val="10"/>
        <color indexed="10"/>
        <rFont val="Arial"/>
        <family val="2"/>
      </rPr>
      <t>------</t>
    </r>
    <r>
      <rPr>
        <b/>
        <sz val="10"/>
        <rFont val="Arial"/>
        <family val="2"/>
      </rPr>
      <t>-C
Complemento dos Serviços de Vigilância
VALOR MENSAL DOS SERVIÇOS</t>
    </r>
  </si>
  <si>
    <r>
      <t xml:space="preserve">Outros (especificar) </t>
    </r>
    <r>
      <rPr>
        <b/>
        <sz val="10"/>
        <color indexed="10"/>
        <rFont val="Arial"/>
        <family val="2"/>
      </rPr>
      <t>(excluir linhas que não serão utilizadas)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</si>
</sst>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.0000"/>
    <numFmt numFmtId="166" formatCode="0.0000%"/>
    <numFmt numFmtId="167" formatCode="#,##0.00\ ;&quot; (&quot;#,##0.00\);&quot; -&quot;#\ ;@\ "/>
    <numFmt numFmtId="168" formatCode="_(* #,##0.00_);_(* \(#,##0.00\);_(* &quot;-&quot;??_);_(@_)"/>
    <numFmt numFmtId="169" formatCode="_(&quot;R$ &quot;* #,##0.00_);_(&quot;R$ &quot;* \(#,##0.00\);_(&quot;R$ &quot;* &quot;-&quot;??_);_(@_)"/>
    <numFmt numFmtId="170" formatCode="#,##0.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6"/>
      <color indexed="2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16"/>
      <color indexed="20"/>
      <name val="Arial"/>
      <family val="2"/>
    </font>
    <font>
      <b/>
      <u/>
      <sz val="16"/>
      <color indexed="2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20"/>
      <name val="Arial"/>
      <family val="2"/>
    </font>
    <font>
      <b/>
      <u/>
      <sz val="10"/>
      <color indexed="2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8">
    <xf numFmtId="0" fontId="0" fillId="0" borderId="0" xfId="0"/>
    <xf numFmtId="0" fontId="2" fillId="0" borderId="0" xfId="0" applyFont="1"/>
    <xf numFmtId="0" fontId="2" fillId="2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10" fontId="6" fillId="0" borderId="3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10" fontId="6" fillId="4" borderId="3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/>
    <xf numFmtId="10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left"/>
    </xf>
    <xf numFmtId="167" fontId="7" fillId="2" borderId="0" xfId="0" applyNumberFormat="1" applyFont="1" applyFill="1" applyBorder="1" applyAlignment="1">
      <alignment horizontal="left"/>
    </xf>
    <xf numFmtId="3" fontId="6" fillId="0" borderId="1" xfId="0" applyNumberFormat="1" applyFont="1" applyBorder="1" applyAlignment="1">
      <alignment horizontal="center" vertical="center" wrapText="1"/>
    </xf>
    <xf numFmtId="0" fontId="2" fillId="6" borderId="0" xfId="0" applyFont="1" applyFill="1"/>
    <xf numFmtId="0" fontId="2" fillId="0" borderId="0" xfId="0" applyFont="1" applyFill="1" applyBorder="1" applyAlignment="1">
      <alignment vertical="center"/>
    </xf>
    <xf numFmtId="10" fontId="2" fillId="0" borderId="0" xfId="1" applyNumberFormat="1" applyFont="1" applyFill="1" applyBorder="1" applyAlignment="1">
      <alignment horizontal="center" vertical="center"/>
    </xf>
    <xf numFmtId="169" fontId="2" fillId="0" borderId="0" xfId="2" applyNumberFormat="1" applyFont="1" applyFill="1" applyBorder="1" applyAlignment="1">
      <alignment vertical="center"/>
    </xf>
    <xf numFmtId="0" fontId="6" fillId="8" borderId="8" xfId="0" applyFont="1" applyFill="1" applyBorder="1" applyAlignment="1">
      <alignment horizontal="center"/>
    </xf>
    <xf numFmtId="0" fontId="0" fillId="8" borderId="0" xfId="0" applyFill="1"/>
    <xf numFmtId="0" fontId="8" fillId="5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0" fontId="2" fillId="0" borderId="0" xfId="0" applyNumberFormat="1" applyFont="1"/>
    <xf numFmtId="4" fontId="2" fillId="0" borderId="0" xfId="0" applyNumberFormat="1" applyFont="1"/>
    <xf numFmtId="0" fontId="8" fillId="5" borderId="8" xfId="0" applyFont="1" applyFill="1" applyBorder="1" applyAlignment="1">
      <alignment horizontal="center" vertical="center"/>
    </xf>
    <xf numFmtId="4" fontId="6" fillId="0" borderId="8" xfId="0" applyNumberFormat="1" applyFont="1" applyBorder="1" applyAlignment="1" applyProtection="1">
      <alignment horizontal="right" vertical="center"/>
      <protection locked="0"/>
    </xf>
    <xf numFmtId="4" fontId="6" fillId="5" borderId="8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4" fontId="6" fillId="5" borderId="8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5" borderId="5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right" vertical="center"/>
    </xf>
    <xf numFmtId="10" fontId="6" fillId="0" borderId="8" xfId="0" applyNumberFormat="1" applyFont="1" applyBorder="1" applyAlignment="1">
      <alignment horizontal="right" vertical="center"/>
    </xf>
    <xf numFmtId="9" fontId="6" fillId="0" borderId="8" xfId="0" applyNumberFormat="1" applyFont="1" applyBorder="1" applyAlignment="1">
      <alignment horizontal="left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166" fontId="6" fillId="0" borderId="8" xfId="0" applyNumberFormat="1" applyFont="1" applyBorder="1" applyAlignment="1">
      <alignment horizontal="right" vertical="center"/>
    </xf>
    <xf numFmtId="166" fontId="6" fillId="5" borderId="8" xfId="0" applyNumberFormat="1" applyFont="1" applyFill="1" applyBorder="1" applyAlignment="1">
      <alignment horizontal="right" vertical="center"/>
    </xf>
    <xf numFmtId="10" fontId="6" fillId="8" borderId="6" xfId="0" applyNumberFormat="1" applyFont="1" applyFill="1" applyBorder="1" applyAlignment="1">
      <alignment horizontal="right" vertical="center"/>
    </xf>
    <xf numFmtId="4" fontId="6" fillId="8" borderId="7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" fontId="6" fillId="5" borderId="8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justify"/>
    </xf>
    <xf numFmtId="4" fontId="8" fillId="5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right" vertical="center"/>
    </xf>
    <xf numFmtId="10" fontId="7" fillId="0" borderId="8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/>
    <xf numFmtId="10" fontId="6" fillId="0" borderId="8" xfId="0" applyNumberFormat="1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center"/>
    </xf>
    <xf numFmtId="10" fontId="7" fillId="0" borderId="8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left"/>
    </xf>
    <xf numFmtId="168" fontId="7" fillId="6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168" fontId="2" fillId="0" borderId="0" xfId="0" applyNumberFormat="1" applyFont="1"/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9" fillId="5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top"/>
    </xf>
    <xf numFmtId="0" fontId="10" fillId="6" borderId="0" xfId="0" applyFont="1" applyFill="1" applyAlignment="1">
      <alignment horizontal="justify" vertical="top"/>
    </xf>
    <xf numFmtId="0" fontId="10" fillId="0" borderId="0" xfId="0" applyFont="1" applyAlignment="1">
      <alignment horizontal="center" wrapText="1"/>
    </xf>
    <xf numFmtId="4" fontId="0" fillId="0" borderId="0" xfId="0" applyNumberFormat="1"/>
    <xf numFmtId="4" fontId="6" fillId="9" borderId="8" xfId="0" applyNumberFormat="1" applyFont="1" applyFill="1" applyBorder="1" applyAlignment="1">
      <alignment horizontal="center" vertical="center"/>
    </xf>
    <xf numFmtId="9" fontId="2" fillId="0" borderId="0" xfId="0" applyNumberFormat="1" applyFont="1"/>
    <xf numFmtId="164" fontId="6" fillId="0" borderId="8" xfId="0" applyNumberFormat="1" applyFont="1" applyBorder="1" applyAlignment="1">
      <alignment vertical="center"/>
    </xf>
    <xf numFmtId="0" fontId="35" fillId="1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6" fillId="5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right" vertical="center"/>
    </xf>
    <xf numFmtId="0" fontId="0" fillId="8" borderId="6" xfId="0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38" fillId="9" borderId="0" xfId="0" applyFont="1" applyFill="1" applyAlignment="1">
      <alignment horizontal="right"/>
    </xf>
    <xf numFmtId="0" fontId="38" fillId="9" borderId="0" xfId="0" applyFont="1" applyFill="1"/>
    <xf numFmtId="0" fontId="39" fillId="9" borderId="0" xfId="0" applyFont="1" applyFill="1" applyAlignment="1">
      <alignment horizontal="right"/>
    </xf>
    <xf numFmtId="0" fontId="39" fillId="9" borderId="0" xfId="0" applyFont="1" applyFill="1"/>
    <xf numFmtId="3" fontId="6" fillId="0" borderId="8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5" borderId="8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45" fillId="4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6" fillId="7" borderId="8" xfId="0" applyFont="1" applyFill="1" applyBorder="1" applyAlignment="1">
      <alignment horizontal="center" vertical="center"/>
    </xf>
    <xf numFmtId="0" fontId="0" fillId="0" borderId="8" xfId="0" applyBorder="1" applyAlignment="1"/>
    <xf numFmtId="0" fontId="8" fillId="0" borderId="5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8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9" fillId="5" borderId="7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right" vertical="center"/>
      <protection locked="0"/>
    </xf>
    <xf numFmtId="164" fontId="11" fillId="0" borderId="7" xfId="0" applyNumberFormat="1" applyFont="1" applyBorder="1" applyAlignment="1" applyProtection="1">
      <alignment horizontal="right" vertical="center"/>
      <protection locked="0"/>
    </xf>
    <xf numFmtId="0" fontId="7" fillId="8" borderId="5" xfId="0" applyFont="1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4" fontId="11" fillId="8" borderId="5" xfId="0" applyNumberFormat="1" applyFont="1" applyFill="1" applyBorder="1" applyAlignment="1">
      <alignment horizontal="right" vertical="center" wrapText="1"/>
    </xf>
    <xf numFmtId="0" fontId="0" fillId="8" borderId="7" xfId="0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14" fontId="12" fillId="0" borderId="5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14" fontId="13" fillId="0" borderId="5" xfId="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0" fillId="7" borderId="8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wrapText="1"/>
    </xf>
    <xf numFmtId="0" fontId="0" fillId="8" borderId="6" xfId="0" applyFill="1" applyBorder="1" applyAlignment="1">
      <alignment horizontal="left" wrapText="1"/>
    </xf>
    <xf numFmtId="0" fontId="0" fillId="8" borderId="7" xfId="0" applyFill="1" applyBorder="1" applyAlignment="1">
      <alignment horizontal="left" wrapText="1"/>
    </xf>
    <xf numFmtId="0" fontId="6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6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5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9" fillId="5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6" fillId="8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6" fillId="8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vertical="center"/>
    </xf>
    <xf numFmtId="0" fontId="6" fillId="5" borderId="8" xfId="0" applyFont="1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0" fillId="5" borderId="8" xfId="0" applyFill="1" applyBorder="1" applyAlignment="1">
      <alignment vertical="center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5" borderId="7" xfId="0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7" fillId="0" borderId="2" xfId="0" applyFont="1" applyBorder="1" applyAlignment="1">
      <alignment horizontal="left" vertical="justify"/>
    </xf>
    <xf numFmtId="0" fontId="37" fillId="0" borderId="3" xfId="0" applyFont="1" applyBorder="1" applyAlignment="1">
      <alignment horizontal="left" vertical="justify"/>
    </xf>
    <xf numFmtId="0" fontId="37" fillId="0" borderId="4" xfId="0" applyFont="1" applyBorder="1" applyAlignment="1">
      <alignment horizontal="left" vertical="justify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26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24" fillId="8" borderId="5" xfId="0" applyFont="1" applyFill="1" applyBorder="1" applyAlignment="1">
      <alignment vertical="center"/>
    </xf>
    <xf numFmtId="0" fontId="0" fillId="8" borderId="6" xfId="0" applyFill="1" applyBorder="1" applyAlignment="1"/>
    <xf numFmtId="0" fontId="6" fillId="8" borderId="8" xfId="0" applyFont="1" applyFill="1" applyBorder="1" applyAlignment="1">
      <alignment horizontal="right" vertical="center"/>
    </xf>
    <xf numFmtId="0" fontId="0" fillId="8" borderId="8" xfId="0" applyFill="1" applyBorder="1" applyAlignment="1">
      <alignment horizontal="right" vertical="center"/>
    </xf>
    <xf numFmtId="49" fontId="2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6" fillId="8" borderId="5" xfId="0" applyFont="1" applyFill="1" applyBorder="1" applyAlignment="1">
      <alignment horizontal="right" vertical="center"/>
    </xf>
    <xf numFmtId="0" fontId="0" fillId="8" borderId="6" xfId="0" applyFill="1" applyBorder="1" applyAlignment="1">
      <alignment horizontal="right" vertical="center"/>
    </xf>
    <xf numFmtId="0" fontId="0" fillId="8" borderId="7" xfId="0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left"/>
    </xf>
    <xf numFmtId="49" fontId="27" fillId="0" borderId="5" xfId="0" applyNumberFormat="1" applyFont="1" applyFill="1" applyBorder="1" applyAlignment="1">
      <alignment horizontal="justify" vertical="center" wrapText="1"/>
    </xf>
    <xf numFmtId="0" fontId="31" fillId="0" borderId="6" xfId="0" applyFont="1" applyFill="1" applyBorder="1" applyAlignment="1">
      <alignment horizontal="justify" vertical="center" wrapText="1"/>
    </xf>
    <xf numFmtId="0" fontId="31" fillId="0" borderId="7" xfId="0" applyFont="1" applyFill="1" applyBorder="1" applyAlignment="1">
      <alignment horizontal="justify" vertical="center" wrapText="1"/>
    </xf>
    <xf numFmtId="49" fontId="6" fillId="8" borderId="8" xfId="0" applyNumberFormat="1" applyFont="1" applyFill="1" applyBorder="1" applyAlignment="1">
      <alignment horizontal="left" vertical="center" wrapText="1"/>
    </xf>
    <xf numFmtId="0" fontId="0" fillId="8" borderId="8" xfId="0" applyFill="1" applyBorder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right" vertical="center" wrapText="1"/>
    </xf>
    <xf numFmtId="0" fontId="0" fillId="5" borderId="6" xfId="0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/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6" fillId="5" borderId="8" xfId="0" applyFont="1" applyFill="1" applyBorder="1" applyAlignment="1">
      <alignment horizontal="right" vertical="center"/>
    </xf>
    <xf numFmtId="0" fontId="32" fillId="0" borderId="8" xfId="0" applyFont="1" applyBorder="1" applyAlignment="1">
      <alignment vertical="center"/>
    </xf>
    <xf numFmtId="4" fontId="9" fillId="5" borderId="8" xfId="0" applyNumberFormat="1" applyFont="1" applyFill="1" applyBorder="1" applyAlignment="1">
      <alignment horizontal="center" vertical="center"/>
    </xf>
    <xf numFmtId="0" fontId="32" fillId="0" borderId="8" xfId="0" applyFont="1" applyBorder="1" applyAlignment="1"/>
    <xf numFmtId="0" fontId="6" fillId="8" borderId="21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/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/>
    <xf numFmtId="0" fontId="6" fillId="8" borderId="5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/>
    </xf>
    <xf numFmtId="0" fontId="6" fillId="8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 vertical="center" wrapText="1"/>
    </xf>
    <xf numFmtId="164" fontId="28" fillId="0" borderId="5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Border="1" applyAlignment="1">
      <alignment horizontal="center"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4" fontId="6" fillId="0" borderId="8" xfId="0" applyNumberFormat="1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top"/>
    </xf>
    <xf numFmtId="0" fontId="6" fillId="0" borderId="6" xfId="0" applyFont="1" applyBorder="1" applyAlignment="1">
      <alignment horizontal="justify" vertical="top"/>
    </xf>
    <xf numFmtId="0" fontId="0" fillId="0" borderId="7" xfId="0" applyBorder="1" applyAlignment="1"/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16" fillId="0" borderId="22" xfId="0" applyFont="1" applyBorder="1" applyAlignment="1"/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164" fontId="28" fillId="0" borderId="5" xfId="0" applyNumberFormat="1" applyFont="1" applyFill="1" applyBorder="1" applyAlignment="1">
      <alignment horizontal="center" vertical="center"/>
    </xf>
    <xf numFmtId="164" fontId="28" fillId="0" borderId="6" xfId="0" applyNumberFormat="1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justify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6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6" fillId="7" borderId="8" xfId="0" applyFont="1" applyFill="1" applyBorder="1" applyAlignment="1">
      <alignment horizontal="center"/>
    </xf>
    <xf numFmtId="0" fontId="0" fillId="0" borderId="6" xfId="0" applyBorder="1" applyAlignment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justify" vertical="top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justify"/>
    </xf>
    <xf numFmtId="0" fontId="46" fillId="0" borderId="3" xfId="0" applyFont="1" applyBorder="1" applyAlignment="1">
      <alignment horizontal="left" vertical="justify"/>
    </xf>
    <xf numFmtId="0" fontId="46" fillId="0" borderId="4" xfId="0" applyFont="1" applyBorder="1" applyAlignment="1">
      <alignment horizontal="left" vertical="justify"/>
    </xf>
    <xf numFmtId="0" fontId="6" fillId="0" borderId="2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45" fillId="0" borderId="6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45" fillId="0" borderId="6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/>
      <protection locked="0"/>
    </xf>
    <xf numFmtId="14" fontId="7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IV250"/>
  <sheetViews>
    <sheetView view="pageBreakPreview" zoomScale="80" zoomScaleNormal="100" zoomScaleSheetLayoutView="80" workbookViewId="0">
      <selection activeCell="J64" sqref="J64:R70"/>
    </sheetView>
  </sheetViews>
  <sheetFormatPr defaultRowHeight="12" x14ac:dyDescent="0.2"/>
  <cols>
    <col min="1" max="1" width="4.28515625" style="1" bestFit="1" customWidth="1"/>
    <col min="2" max="2" width="11.140625" style="1" customWidth="1"/>
    <col min="3" max="3" width="13.28515625" style="1" customWidth="1"/>
    <col min="4" max="4" width="6.7109375" style="1" bestFit="1" customWidth="1"/>
    <col min="5" max="5" width="3.85546875" style="1" customWidth="1"/>
    <col min="6" max="6" width="7.140625" style="1" bestFit="1" customWidth="1"/>
    <col min="7" max="7" width="9.140625" style="1" bestFit="1" customWidth="1"/>
    <col min="8" max="8" width="11.5703125" style="1" customWidth="1"/>
    <col min="9" max="9" width="11.28515625" style="51" bestFit="1" customWidth="1"/>
    <col min="10" max="10" width="17" style="1" customWidth="1"/>
    <col min="11" max="11" width="11.140625" style="1" customWidth="1"/>
    <col min="12" max="12" width="7.42578125" style="1" customWidth="1"/>
    <col min="13" max="13" width="6.5703125" style="1" customWidth="1"/>
    <col min="14" max="16" width="9.28515625" style="1" bestFit="1" customWidth="1"/>
    <col min="17" max="256" width="9.140625" style="1"/>
    <col min="257" max="257" width="15.28515625" style="1" customWidth="1"/>
    <col min="258" max="258" width="11.140625" style="1" customWidth="1"/>
    <col min="259" max="259" width="13.28515625" style="1" customWidth="1"/>
    <col min="260" max="260" width="10.140625" style="1" customWidth="1"/>
    <col min="261" max="261" width="12.42578125" style="1" bestFit="1" customWidth="1"/>
    <col min="262" max="262" width="11.28515625" style="1" bestFit="1" customWidth="1"/>
    <col min="263" max="263" width="9.85546875" style="1" customWidth="1"/>
    <col min="264" max="264" width="11.28515625" style="1" customWidth="1"/>
    <col min="265" max="265" width="14.5703125" style="1" customWidth="1"/>
    <col min="266" max="266" width="10.7109375" style="1" customWidth="1"/>
    <col min="267" max="267" width="11.140625" style="1" customWidth="1"/>
    <col min="268" max="268" width="7.42578125" style="1" customWidth="1"/>
    <col min="269" max="269" width="6.5703125" style="1" customWidth="1"/>
    <col min="270" max="271" width="9.28515625" style="1" bestFit="1" customWidth="1"/>
    <col min="272" max="512" width="9.140625" style="1"/>
    <col min="513" max="513" width="15.28515625" style="1" customWidth="1"/>
    <col min="514" max="514" width="11.140625" style="1" customWidth="1"/>
    <col min="515" max="515" width="13.28515625" style="1" customWidth="1"/>
    <col min="516" max="516" width="10.140625" style="1" customWidth="1"/>
    <col min="517" max="517" width="12.42578125" style="1" bestFit="1" customWidth="1"/>
    <col min="518" max="518" width="11.28515625" style="1" bestFit="1" customWidth="1"/>
    <col min="519" max="519" width="9.85546875" style="1" customWidth="1"/>
    <col min="520" max="520" width="11.28515625" style="1" customWidth="1"/>
    <col min="521" max="521" width="14.5703125" style="1" customWidth="1"/>
    <col min="522" max="522" width="10.7109375" style="1" customWidth="1"/>
    <col min="523" max="523" width="11.140625" style="1" customWidth="1"/>
    <col min="524" max="524" width="7.42578125" style="1" customWidth="1"/>
    <col min="525" max="525" width="6.5703125" style="1" customWidth="1"/>
    <col min="526" max="527" width="9.28515625" style="1" bestFit="1" customWidth="1"/>
    <col min="528" max="768" width="9.140625" style="1"/>
    <col min="769" max="769" width="15.28515625" style="1" customWidth="1"/>
    <col min="770" max="770" width="11.140625" style="1" customWidth="1"/>
    <col min="771" max="771" width="13.28515625" style="1" customWidth="1"/>
    <col min="772" max="772" width="10.140625" style="1" customWidth="1"/>
    <col min="773" max="773" width="12.42578125" style="1" bestFit="1" customWidth="1"/>
    <col min="774" max="774" width="11.28515625" style="1" bestFit="1" customWidth="1"/>
    <col min="775" max="775" width="9.85546875" style="1" customWidth="1"/>
    <col min="776" max="776" width="11.28515625" style="1" customWidth="1"/>
    <col min="777" max="777" width="14.5703125" style="1" customWidth="1"/>
    <col min="778" max="778" width="10.7109375" style="1" customWidth="1"/>
    <col min="779" max="779" width="11.140625" style="1" customWidth="1"/>
    <col min="780" max="780" width="7.42578125" style="1" customWidth="1"/>
    <col min="781" max="781" width="6.5703125" style="1" customWidth="1"/>
    <col min="782" max="783" width="9.28515625" style="1" bestFit="1" customWidth="1"/>
    <col min="784" max="1024" width="9.140625" style="1"/>
    <col min="1025" max="1025" width="15.28515625" style="1" customWidth="1"/>
    <col min="1026" max="1026" width="11.140625" style="1" customWidth="1"/>
    <col min="1027" max="1027" width="13.28515625" style="1" customWidth="1"/>
    <col min="1028" max="1028" width="10.140625" style="1" customWidth="1"/>
    <col min="1029" max="1029" width="12.42578125" style="1" bestFit="1" customWidth="1"/>
    <col min="1030" max="1030" width="11.28515625" style="1" bestFit="1" customWidth="1"/>
    <col min="1031" max="1031" width="9.85546875" style="1" customWidth="1"/>
    <col min="1032" max="1032" width="11.28515625" style="1" customWidth="1"/>
    <col min="1033" max="1033" width="14.5703125" style="1" customWidth="1"/>
    <col min="1034" max="1034" width="10.7109375" style="1" customWidth="1"/>
    <col min="1035" max="1035" width="11.140625" style="1" customWidth="1"/>
    <col min="1036" max="1036" width="7.42578125" style="1" customWidth="1"/>
    <col min="1037" max="1037" width="6.5703125" style="1" customWidth="1"/>
    <col min="1038" max="1039" width="9.28515625" style="1" bestFit="1" customWidth="1"/>
    <col min="1040" max="1280" width="9.140625" style="1"/>
    <col min="1281" max="1281" width="15.28515625" style="1" customWidth="1"/>
    <col min="1282" max="1282" width="11.140625" style="1" customWidth="1"/>
    <col min="1283" max="1283" width="13.28515625" style="1" customWidth="1"/>
    <col min="1284" max="1284" width="10.140625" style="1" customWidth="1"/>
    <col min="1285" max="1285" width="12.42578125" style="1" bestFit="1" customWidth="1"/>
    <col min="1286" max="1286" width="11.28515625" style="1" bestFit="1" customWidth="1"/>
    <col min="1287" max="1287" width="9.85546875" style="1" customWidth="1"/>
    <col min="1288" max="1288" width="11.28515625" style="1" customWidth="1"/>
    <col min="1289" max="1289" width="14.5703125" style="1" customWidth="1"/>
    <col min="1290" max="1290" width="10.7109375" style="1" customWidth="1"/>
    <col min="1291" max="1291" width="11.140625" style="1" customWidth="1"/>
    <col min="1292" max="1292" width="7.42578125" style="1" customWidth="1"/>
    <col min="1293" max="1293" width="6.5703125" style="1" customWidth="1"/>
    <col min="1294" max="1295" width="9.28515625" style="1" bestFit="1" customWidth="1"/>
    <col min="1296" max="1536" width="9.140625" style="1"/>
    <col min="1537" max="1537" width="15.28515625" style="1" customWidth="1"/>
    <col min="1538" max="1538" width="11.140625" style="1" customWidth="1"/>
    <col min="1539" max="1539" width="13.28515625" style="1" customWidth="1"/>
    <col min="1540" max="1540" width="10.140625" style="1" customWidth="1"/>
    <col min="1541" max="1541" width="12.42578125" style="1" bestFit="1" customWidth="1"/>
    <col min="1542" max="1542" width="11.28515625" style="1" bestFit="1" customWidth="1"/>
    <col min="1543" max="1543" width="9.85546875" style="1" customWidth="1"/>
    <col min="1544" max="1544" width="11.28515625" style="1" customWidth="1"/>
    <col min="1545" max="1545" width="14.5703125" style="1" customWidth="1"/>
    <col min="1546" max="1546" width="10.7109375" style="1" customWidth="1"/>
    <col min="1547" max="1547" width="11.140625" style="1" customWidth="1"/>
    <col min="1548" max="1548" width="7.42578125" style="1" customWidth="1"/>
    <col min="1549" max="1549" width="6.5703125" style="1" customWidth="1"/>
    <col min="1550" max="1551" width="9.28515625" style="1" bestFit="1" customWidth="1"/>
    <col min="1552" max="1792" width="9.140625" style="1"/>
    <col min="1793" max="1793" width="15.28515625" style="1" customWidth="1"/>
    <col min="1794" max="1794" width="11.140625" style="1" customWidth="1"/>
    <col min="1795" max="1795" width="13.28515625" style="1" customWidth="1"/>
    <col min="1796" max="1796" width="10.140625" style="1" customWidth="1"/>
    <col min="1797" max="1797" width="12.42578125" style="1" bestFit="1" customWidth="1"/>
    <col min="1798" max="1798" width="11.28515625" style="1" bestFit="1" customWidth="1"/>
    <col min="1799" max="1799" width="9.85546875" style="1" customWidth="1"/>
    <col min="1800" max="1800" width="11.28515625" style="1" customWidth="1"/>
    <col min="1801" max="1801" width="14.5703125" style="1" customWidth="1"/>
    <col min="1802" max="1802" width="10.7109375" style="1" customWidth="1"/>
    <col min="1803" max="1803" width="11.140625" style="1" customWidth="1"/>
    <col min="1804" max="1804" width="7.42578125" style="1" customWidth="1"/>
    <col min="1805" max="1805" width="6.5703125" style="1" customWidth="1"/>
    <col min="1806" max="1807" width="9.28515625" style="1" bestFit="1" customWidth="1"/>
    <col min="1808" max="2048" width="9.140625" style="1"/>
    <col min="2049" max="2049" width="15.28515625" style="1" customWidth="1"/>
    <col min="2050" max="2050" width="11.140625" style="1" customWidth="1"/>
    <col min="2051" max="2051" width="13.28515625" style="1" customWidth="1"/>
    <col min="2052" max="2052" width="10.140625" style="1" customWidth="1"/>
    <col min="2053" max="2053" width="12.42578125" style="1" bestFit="1" customWidth="1"/>
    <col min="2054" max="2054" width="11.28515625" style="1" bestFit="1" customWidth="1"/>
    <col min="2055" max="2055" width="9.85546875" style="1" customWidth="1"/>
    <col min="2056" max="2056" width="11.28515625" style="1" customWidth="1"/>
    <col min="2057" max="2057" width="14.5703125" style="1" customWidth="1"/>
    <col min="2058" max="2058" width="10.7109375" style="1" customWidth="1"/>
    <col min="2059" max="2059" width="11.140625" style="1" customWidth="1"/>
    <col min="2060" max="2060" width="7.42578125" style="1" customWidth="1"/>
    <col min="2061" max="2061" width="6.5703125" style="1" customWidth="1"/>
    <col min="2062" max="2063" width="9.28515625" style="1" bestFit="1" customWidth="1"/>
    <col min="2064" max="2304" width="9.140625" style="1"/>
    <col min="2305" max="2305" width="15.28515625" style="1" customWidth="1"/>
    <col min="2306" max="2306" width="11.140625" style="1" customWidth="1"/>
    <col min="2307" max="2307" width="13.28515625" style="1" customWidth="1"/>
    <col min="2308" max="2308" width="10.140625" style="1" customWidth="1"/>
    <col min="2309" max="2309" width="12.42578125" style="1" bestFit="1" customWidth="1"/>
    <col min="2310" max="2310" width="11.28515625" style="1" bestFit="1" customWidth="1"/>
    <col min="2311" max="2311" width="9.85546875" style="1" customWidth="1"/>
    <col min="2312" max="2312" width="11.28515625" style="1" customWidth="1"/>
    <col min="2313" max="2313" width="14.5703125" style="1" customWidth="1"/>
    <col min="2314" max="2314" width="10.7109375" style="1" customWidth="1"/>
    <col min="2315" max="2315" width="11.140625" style="1" customWidth="1"/>
    <col min="2316" max="2316" width="7.42578125" style="1" customWidth="1"/>
    <col min="2317" max="2317" width="6.5703125" style="1" customWidth="1"/>
    <col min="2318" max="2319" width="9.28515625" style="1" bestFit="1" customWidth="1"/>
    <col min="2320" max="2560" width="9.140625" style="1"/>
    <col min="2561" max="2561" width="15.28515625" style="1" customWidth="1"/>
    <col min="2562" max="2562" width="11.140625" style="1" customWidth="1"/>
    <col min="2563" max="2563" width="13.28515625" style="1" customWidth="1"/>
    <col min="2564" max="2564" width="10.140625" style="1" customWidth="1"/>
    <col min="2565" max="2565" width="12.42578125" style="1" bestFit="1" customWidth="1"/>
    <col min="2566" max="2566" width="11.28515625" style="1" bestFit="1" customWidth="1"/>
    <col min="2567" max="2567" width="9.85546875" style="1" customWidth="1"/>
    <col min="2568" max="2568" width="11.28515625" style="1" customWidth="1"/>
    <col min="2569" max="2569" width="14.5703125" style="1" customWidth="1"/>
    <col min="2570" max="2570" width="10.7109375" style="1" customWidth="1"/>
    <col min="2571" max="2571" width="11.140625" style="1" customWidth="1"/>
    <col min="2572" max="2572" width="7.42578125" style="1" customWidth="1"/>
    <col min="2573" max="2573" width="6.5703125" style="1" customWidth="1"/>
    <col min="2574" max="2575" width="9.28515625" style="1" bestFit="1" customWidth="1"/>
    <col min="2576" max="2816" width="9.140625" style="1"/>
    <col min="2817" max="2817" width="15.28515625" style="1" customWidth="1"/>
    <col min="2818" max="2818" width="11.140625" style="1" customWidth="1"/>
    <col min="2819" max="2819" width="13.28515625" style="1" customWidth="1"/>
    <col min="2820" max="2820" width="10.140625" style="1" customWidth="1"/>
    <col min="2821" max="2821" width="12.42578125" style="1" bestFit="1" customWidth="1"/>
    <col min="2822" max="2822" width="11.28515625" style="1" bestFit="1" customWidth="1"/>
    <col min="2823" max="2823" width="9.85546875" style="1" customWidth="1"/>
    <col min="2824" max="2824" width="11.28515625" style="1" customWidth="1"/>
    <col min="2825" max="2825" width="14.5703125" style="1" customWidth="1"/>
    <col min="2826" max="2826" width="10.7109375" style="1" customWidth="1"/>
    <col min="2827" max="2827" width="11.140625" style="1" customWidth="1"/>
    <col min="2828" max="2828" width="7.42578125" style="1" customWidth="1"/>
    <col min="2829" max="2829" width="6.5703125" style="1" customWidth="1"/>
    <col min="2830" max="2831" width="9.28515625" style="1" bestFit="1" customWidth="1"/>
    <col min="2832" max="3072" width="9.140625" style="1"/>
    <col min="3073" max="3073" width="15.28515625" style="1" customWidth="1"/>
    <col min="3074" max="3074" width="11.140625" style="1" customWidth="1"/>
    <col min="3075" max="3075" width="13.28515625" style="1" customWidth="1"/>
    <col min="3076" max="3076" width="10.140625" style="1" customWidth="1"/>
    <col min="3077" max="3077" width="12.42578125" style="1" bestFit="1" customWidth="1"/>
    <col min="3078" max="3078" width="11.28515625" style="1" bestFit="1" customWidth="1"/>
    <col min="3079" max="3079" width="9.85546875" style="1" customWidth="1"/>
    <col min="3080" max="3080" width="11.28515625" style="1" customWidth="1"/>
    <col min="3081" max="3081" width="14.5703125" style="1" customWidth="1"/>
    <col min="3082" max="3082" width="10.7109375" style="1" customWidth="1"/>
    <col min="3083" max="3083" width="11.140625" style="1" customWidth="1"/>
    <col min="3084" max="3084" width="7.42578125" style="1" customWidth="1"/>
    <col min="3085" max="3085" width="6.5703125" style="1" customWidth="1"/>
    <col min="3086" max="3087" width="9.28515625" style="1" bestFit="1" customWidth="1"/>
    <col min="3088" max="3328" width="9.140625" style="1"/>
    <col min="3329" max="3329" width="15.28515625" style="1" customWidth="1"/>
    <col min="3330" max="3330" width="11.140625" style="1" customWidth="1"/>
    <col min="3331" max="3331" width="13.28515625" style="1" customWidth="1"/>
    <col min="3332" max="3332" width="10.140625" style="1" customWidth="1"/>
    <col min="3333" max="3333" width="12.42578125" style="1" bestFit="1" customWidth="1"/>
    <col min="3334" max="3334" width="11.28515625" style="1" bestFit="1" customWidth="1"/>
    <col min="3335" max="3335" width="9.85546875" style="1" customWidth="1"/>
    <col min="3336" max="3336" width="11.28515625" style="1" customWidth="1"/>
    <col min="3337" max="3337" width="14.5703125" style="1" customWidth="1"/>
    <col min="3338" max="3338" width="10.7109375" style="1" customWidth="1"/>
    <col min="3339" max="3339" width="11.140625" style="1" customWidth="1"/>
    <col min="3340" max="3340" width="7.42578125" style="1" customWidth="1"/>
    <col min="3341" max="3341" width="6.5703125" style="1" customWidth="1"/>
    <col min="3342" max="3343" width="9.28515625" style="1" bestFit="1" customWidth="1"/>
    <col min="3344" max="3584" width="9.140625" style="1"/>
    <col min="3585" max="3585" width="15.28515625" style="1" customWidth="1"/>
    <col min="3586" max="3586" width="11.140625" style="1" customWidth="1"/>
    <col min="3587" max="3587" width="13.28515625" style="1" customWidth="1"/>
    <col min="3588" max="3588" width="10.140625" style="1" customWidth="1"/>
    <col min="3589" max="3589" width="12.42578125" style="1" bestFit="1" customWidth="1"/>
    <col min="3590" max="3590" width="11.28515625" style="1" bestFit="1" customWidth="1"/>
    <col min="3591" max="3591" width="9.85546875" style="1" customWidth="1"/>
    <col min="3592" max="3592" width="11.28515625" style="1" customWidth="1"/>
    <col min="3593" max="3593" width="14.5703125" style="1" customWidth="1"/>
    <col min="3594" max="3594" width="10.7109375" style="1" customWidth="1"/>
    <col min="3595" max="3595" width="11.140625" style="1" customWidth="1"/>
    <col min="3596" max="3596" width="7.42578125" style="1" customWidth="1"/>
    <col min="3597" max="3597" width="6.5703125" style="1" customWidth="1"/>
    <col min="3598" max="3599" width="9.28515625" style="1" bestFit="1" customWidth="1"/>
    <col min="3600" max="3840" width="9.140625" style="1"/>
    <col min="3841" max="3841" width="15.28515625" style="1" customWidth="1"/>
    <col min="3842" max="3842" width="11.140625" style="1" customWidth="1"/>
    <col min="3843" max="3843" width="13.28515625" style="1" customWidth="1"/>
    <col min="3844" max="3844" width="10.140625" style="1" customWidth="1"/>
    <col min="3845" max="3845" width="12.42578125" style="1" bestFit="1" customWidth="1"/>
    <col min="3846" max="3846" width="11.28515625" style="1" bestFit="1" customWidth="1"/>
    <col min="3847" max="3847" width="9.85546875" style="1" customWidth="1"/>
    <col min="3848" max="3848" width="11.28515625" style="1" customWidth="1"/>
    <col min="3849" max="3849" width="14.5703125" style="1" customWidth="1"/>
    <col min="3850" max="3850" width="10.7109375" style="1" customWidth="1"/>
    <col min="3851" max="3851" width="11.140625" style="1" customWidth="1"/>
    <col min="3852" max="3852" width="7.42578125" style="1" customWidth="1"/>
    <col min="3853" max="3853" width="6.5703125" style="1" customWidth="1"/>
    <col min="3854" max="3855" width="9.28515625" style="1" bestFit="1" customWidth="1"/>
    <col min="3856" max="4096" width="9.140625" style="1"/>
    <col min="4097" max="4097" width="15.28515625" style="1" customWidth="1"/>
    <col min="4098" max="4098" width="11.140625" style="1" customWidth="1"/>
    <col min="4099" max="4099" width="13.28515625" style="1" customWidth="1"/>
    <col min="4100" max="4100" width="10.140625" style="1" customWidth="1"/>
    <col min="4101" max="4101" width="12.42578125" style="1" bestFit="1" customWidth="1"/>
    <col min="4102" max="4102" width="11.28515625" style="1" bestFit="1" customWidth="1"/>
    <col min="4103" max="4103" width="9.85546875" style="1" customWidth="1"/>
    <col min="4104" max="4104" width="11.28515625" style="1" customWidth="1"/>
    <col min="4105" max="4105" width="14.5703125" style="1" customWidth="1"/>
    <col min="4106" max="4106" width="10.7109375" style="1" customWidth="1"/>
    <col min="4107" max="4107" width="11.140625" style="1" customWidth="1"/>
    <col min="4108" max="4108" width="7.42578125" style="1" customWidth="1"/>
    <col min="4109" max="4109" width="6.5703125" style="1" customWidth="1"/>
    <col min="4110" max="4111" width="9.28515625" style="1" bestFit="1" customWidth="1"/>
    <col min="4112" max="4352" width="9.140625" style="1"/>
    <col min="4353" max="4353" width="15.28515625" style="1" customWidth="1"/>
    <col min="4354" max="4354" width="11.140625" style="1" customWidth="1"/>
    <col min="4355" max="4355" width="13.28515625" style="1" customWidth="1"/>
    <col min="4356" max="4356" width="10.140625" style="1" customWidth="1"/>
    <col min="4357" max="4357" width="12.42578125" style="1" bestFit="1" customWidth="1"/>
    <col min="4358" max="4358" width="11.28515625" style="1" bestFit="1" customWidth="1"/>
    <col min="4359" max="4359" width="9.85546875" style="1" customWidth="1"/>
    <col min="4360" max="4360" width="11.28515625" style="1" customWidth="1"/>
    <col min="4361" max="4361" width="14.5703125" style="1" customWidth="1"/>
    <col min="4362" max="4362" width="10.7109375" style="1" customWidth="1"/>
    <col min="4363" max="4363" width="11.140625" style="1" customWidth="1"/>
    <col min="4364" max="4364" width="7.42578125" style="1" customWidth="1"/>
    <col min="4365" max="4365" width="6.5703125" style="1" customWidth="1"/>
    <col min="4366" max="4367" width="9.28515625" style="1" bestFit="1" customWidth="1"/>
    <col min="4368" max="4608" width="9.140625" style="1"/>
    <col min="4609" max="4609" width="15.28515625" style="1" customWidth="1"/>
    <col min="4610" max="4610" width="11.140625" style="1" customWidth="1"/>
    <col min="4611" max="4611" width="13.28515625" style="1" customWidth="1"/>
    <col min="4612" max="4612" width="10.140625" style="1" customWidth="1"/>
    <col min="4613" max="4613" width="12.42578125" style="1" bestFit="1" customWidth="1"/>
    <col min="4614" max="4614" width="11.28515625" style="1" bestFit="1" customWidth="1"/>
    <col min="4615" max="4615" width="9.85546875" style="1" customWidth="1"/>
    <col min="4616" max="4616" width="11.28515625" style="1" customWidth="1"/>
    <col min="4617" max="4617" width="14.5703125" style="1" customWidth="1"/>
    <col min="4618" max="4618" width="10.7109375" style="1" customWidth="1"/>
    <col min="4619" max="4619" width="11.140625" style="1" customWidth="1"/>
    <col min="4620" max="4620" width="7.42578125" style="1" customWidth="1"/>
    <col min="4621" max="4621" width="6.5703125" style="1" customWidth="1"/>
    <col min="4622" max="4623" width="9.28515625" style="1" bestFit="1" customWidth="1"/>
    <col min="4624" max="4864" width="9.140625" style="1"/>
    <col min="4865" max="4865" width="15.28515625" style="1" customWidth="1"/>
    <col min="4866" max="4866" width="11.140625" style="1" customWidth="1"/>
    <col min="4867" max="4867" width="13.28515625" style="1" customWidth="1"/>
    <col min="4868" max="4868" width="10.140625" style="1" customWidth="1"/>
    <col min="4869" max="4869" width="12.42578125" style="1" bestFit="1" customWidth="1"/>
    <col min="4870" max="4870" width="11.28515625" style="1" bestFit="1" customWidth="1"/>
    <col min="4871" max="4871" width="9.85546875" style="1" customWidth="1"/>
    <col min="4872" max="4872" width="11.28515625" style="1" customWidth="1"/>
    <col min="4873" max="4873" width="14.5703125" style="1" customWidth="1"/>
    <col min="4874" max="4874" width="10.7109375" style="1" customWidth="1"/>
    <col min="4875" max="4875" width="11.140625" style="1" customWidth="1"/>
    <col min="4876" max="4876" width="7.42578125" style="1" customWidth="1"/>
    <col min="4877" max="4877" width="6.5703125" style="1" customWidth="1"/>
    <col min="4878" max="4879" width="9.28515625" style="1" bestFit="1" customWidth="1"/>
    <col min="4880" max="5120" width="9.140625" style="1"/>
    <col min="5121" max="5121" width="15.28515625" style="1" customWidth="1"/>
    <col min="5122" max="5122" width="11.140625" style="1" customWidth="1"/>
    <col min="5123" max="5123" width="13.28515625" style="1" customWidth="1"/>
    <col min="5124" max="5124" width="10.140625" style="1" customWidth="1"/>
    <col min="5125" max="5125" width="12.42578125" style="1" bestFit="1" customWidth="1"/>
    <col min="5126" max="5126" width="11.28515625" style="1" bestFit="1" customWidth="1"/>
    <col min="5127" max="5127" width="9.85546875" style="1" customWidth="1"/>
    <col min="5128" max="5128" width="11.28515625" style="1" customWidth="1"/>
    <col min="5129" max="5129" width="14.5703125" style="1" customWidth="1"/>
    <col min="5130" max="5130" width="10.7109375" style="1" customWidth="1"/>
    <col min="5131" max="5131" width="11.140625" style="1" customWidth="1"/>
    <col min="5132" max="5132" width="7.42578125" style="1" customWidth="1"/>
    <col min="5133" max="5133" width="6.5703125" style="1" customWidth="1"/>
    <col min="5134" max="5135" width="9.28515625" style="1" bestFit="1" customWidth="1"/>
    <col min="5136" max="5376" width="9.140625" style="1"/>
    <col min="5377" max="5377" width="15.28515625" style="1" customWidth="1"/>
    <col min="5378" max="5378" width="11.140625" style="1" customWidth="1"/>
    <col min="5379" max="5379" width="13.28515625" style="1" customWidth="1"/>
    <col min="5380" max="5380" width="10.140625" style="1" customWidth="1"/>
    <col min="5381" max="5381" width="12.42578125" style="1" bestFit="1" customWidth="1"/>
    <col min="5382" max="5382" width="11.28515625" style="1" bestFit="1" customWidth="1"/>
    <col min="5383" max="5383" width="9.85546875" style="1" customWidth="1"/>
    <col min="5384" max="5384" width="11.28515625" style="1" customWidth="1"/>
    <col min="5385" max="5385" width="14.5703125" style="1" customWidth="1"/>
    <col min="5386" max="5386" width="10.7109375" style="1" customWidth="1"/>
    <col min="5387" max="5387" width="11.140625" style="1" customWidth="1"/>
    <col min="5388" max="5388" width="7.42578125" style="1" customWidth="1"/>
    <col min="5389" max="5389" width="6.5703125" style="1" customWidth="1"/>
    <col min="5390" max="5391" width="9.28515625" style="1" bestFit="1" customWidth="1"/>
    <col min="5392" max="5632" width="9.140625" style="1"/>
    <col min="5633" max="5633" width="15.28515625" style="1" customWidth="1"/>
    <col min="5634" max="5634" width="11.140625" style="1" customWidth="1"/>
    <col min="5635" max="5635" width="13.28515625" style="1" customWidth="1"/>
    <col min="5636" max="5636" width="10.140625" style="1" customWidth="1"/>
    <col min="5637" max="5637" width="12.42578125" style="1" bestFit="1" customWidth="1"/>
    <col min="5638" max="5638" width="11.28515625" style="1" bestFit="1" customWidth="1"/>
    <col min="5639" max="5639" width="9.85546875" style="1" customWidth="1"/>
    <col min="5640" max="5640" width="11.28515625" style="1" customWidth="1"/>
    <col min="5641" max="5641" width="14.5703125" style="1" customWidth="1"/>
    <col min="5642" max="5642" width="10.7109375" style="1" customWidth="1"/>
    <col min="5643" max="5643" width="11.140625" style="1" customWidth="1"/>
    <col min="5644" max="5644" width="7.42578125" style="1" customWidth="1"/>
    <col min="5645" max="5645" width="6.5703125" style="1" customWidth="1"/>
    <col min="5646" max="5647" width="9.28515625" style="1" bestFit="1" customWidth="1"/>
    <col min="5648" max="5888" width="9.140625" style="1"/>
    <col min="5889" max="5889" width="15.28515625" style="1" customWidth="1"/>
    <col min="5890" max="5890" width="11.140625" style="1" customWidth="1"/>
    <col min="5891" max="5891" width="13.28515625" style="1" customWidth="1"/>
    <col min="5892" max="5892" width="10.140625" style="1" customWidth="1"/>
    <col min="5893" max="5893" width="12.42578125" style="1" bestFit="1" customWidth="1"/>
    <col min="5894" max="5894" width="11.28515625" style="1" bestFit="1" customWidth="1"/>
    <col min="5895" max="5895" width="9.85546875" style="1" customWidth="1"/>
    <col min="5896" max="5896" width="11.28515625" style="1" customWidth="1"/>
    <col min="5897" max="5897" width="14.5703125" style="1" customWidth="1"/>
    <col min="5898" max="5898" width="10.7109375" style="1" customWidth="1"/>
    <col min="5899" max="5899" width="11.140625" style="1" customWidth="1"/>
    <col min="5900" max="5900" width="7.42578125" style="1" customWidth="1"/>
    <col min="5901" max="5901" width="6.5703125" style="1" customWidth="1"/>
    <col min="5902" max="5903" width="9.28515625" style="1" bestFit="1" customWidth="1"/>
    <col min="5904" max="6144" width="9.140625" style="1"/>
    <col min="6145" max="6145" width="15.28515625" style="1" customWidth="1"/>
    <col min="6146" max="6146" width="11.140625" style="1" customWidth="1"/>
    <col min="6147" max="6147" width="13.28515625" style="1" customWidth="1"/>
    <col min="6148" max="6148" width="10.140625" style="1" customWidth="1"/>
    <col min="6149" max="6149" width="12.42578125" style="1" bestFit="1" customWidth="1"/>
    <col min="6150" max="6150" width="11.28515625" style="1" bestFit="1" customWidth="1"/>
    <col min="6151" max="6151" width="9.85546875" style="1" customWidth="1"/>
    <col min="6152" max="6152" width="11.28515625" style="1" customWidth="1"/>
    <col min="6153" max="6153" width="14.5703125" style="1" customWidth="1"/>
    <col min="6154" max="6154" width="10.7109375" style="1" customWidth="1"/>
    <col min="6155" max="6155" width="11.140625" style="1" customWidth="1"/>
    <col min="6156" max="6156" width="7.42578125" style="1" customWidth="1"/>
    <col min="6157" max="6157" width="6.5703125" style="1" customWidth="1"/>
    <col min="6158" max="6159" width="9.28515625" style="1" bestFit="1" customWidth="1"/>
    <col min="6160" max="6400" width="9.140625" style="1"/>
    <col min="6401" max="6401" width="15.28515625" style="1" customWidth="1"/>
    <col min="6402" max="6402" width="11.140625" style="1" customWidth="1"/>
    <col min="6403" max="6403" width="13.28515625" style="1" customWidth="1"/>
    <col min="6404" max="6404" width="10.140625" style="1" customWidth="1"/>
    <col min="6405" max="6405" width="12.42578125" style="1" bestFit="1" customWidth="1"/>
    <col min="6406" max="6406" width="11.28515625" style="1" bestFit="1" customWidth="1"/>
    <col min="6407" max="6407" width="9.85546875" style="1" customWidth="1"/>
    <col min="6408" max="6408" width="11.28515625" style="1" customWidth="1"/>
    <col min="6409" max="6409" width="14.5703125" style="1" customWidth="1"/>
    <col min="6410" max="6410" width="10.7109375" style="1" customWidth="1"/>
    <col min="6411" max="6411" width="11.140625" style="1" customWidth="1"/>
    <col min="6412" max="6412" width="7.42578125" style="1" customWidth="1"/>
    <col min="6413" max="6413" width="6.5703125" style="1" customWidth="1"/>
    <col min="6414" max="6415" width="9.28515625" style="1" bestFit="1" customWidth="1"/>
    <col min="6416" max="6656" width="9.140625" style="1"/>
    <col min="6657" max="6657" width="15.28515625" style="1" customWidth="1"/>
    <col min="6658" max="6658" width="11.140625" style="1" customWidth="1"/>
    <col min="6659" max="6659" width="13.28515625" style="1" customWidth="1"/>
    <col min="6660" max="6660" width="10.140625" style="1" customWidth="1"/>
    <col min="6661" max="6661" width="12.42578125" style="1" bestFit="1" customWidth="1"/>
    <col min="6662" max="6662" width="11.28515625" style="1" bestFit="1" customWidth="1"/>
    <col min="6663" max="6663" width="9.85546875" style="1" customWidth="1"/>
    <col min="6664" max="6664" width="11.28515625" style="1" customWidth="1"/>
    <col min="6665" max="6665" width="14.5703125" style="1" customWidth="1"/>
    <col min="6666" max="6666" width="10.7109375" style="1" customWidth="1"/>
    <col min="6667" max="6667" width="11.140625" style="1" customWidth="1"/>
    <col min="6668" max="6668" width="7.42578125" style="1" customWidth="1"/>
    <col min="6669" max="6669" width="6.5703125" style="1" customWidth="1"/>
    <col min="6670" max="6671" width="9.28515625" style="1" bestFit="1" customWidth="1"/>
    <col min="6672" max="6912" width="9.140625" style="1"/>
    <col min="6913" max="6913" width="15.28515625" style="1" customWidth="1"/>
    <col min="6914" max="6914" width="11.140625" style="1" customWidth="1"/>
    <col min="6915" max="6915" width="13.28515625" style="1" customWidth="1"/>
    <col min="6916" max="6916" width="10.140625" style="1" customWidth="1"/>
    <col min="6917" max="6917" width="12.42578125" style="1" bestFit="1" customWidth="1"/>
    <col min="6918" max="6918" width="11.28515625" style="1" bestFit="1" customWidth="1"/>
    <col min="6919" max="6919" width="9.85546875" style="1" customWidth="1"/>
    <col min="6920" max="6920" width="11.28515625" style="1" customWidth="1"/>
    <col min="6921" max="6921" width="14.5703125" style="1" customWidth="1"/>
    <col min="6922" max="6922" width="10.7109375" style="1" customWidth="1"/>
    <col min="6923" max="6923" width="11.140625" style="1" customWidth="1"/>
    <col min="6924" max="6924" width="7.42578125" style="1" customWidth="1"/>
    <col min="6925" max="6925" width="6.5703125" style="1" customWidth="1"/>
    <col min="6926" max="6927" width="9.28515625" style="1" bestFit="1" customWidth="1"/>
    <col min="6928" max="7168" width="9.140625" style="1"/>
    <col min="7169" max="7169" width="15.28515625" style="1" customWidth="1"/>
    <col min="7170" max="7170" width="11.140625" style="1" customWidth="1"/>
    <col min="7171" max="7171" width="13.28515625" style="1" customWidth="1"/>
    <col min="7172" max="7172" width="10.140625" style="1" customWidth="1"/>
    <col min="7173" max="7173" width="12.42578125" style="1" bestFit="1" customWidth="1"/>
    <col min="7174" max="7174" width="11.28515625" style="1" bestFit="1" customWidth="1"/>
    <col min="7175" max="7175" width="9.85546875" style="1" customWidth="1"/>
    <col min="7176" max="7176" width="11.28515625" style="1" customWidth="1"/>
    <col min="7177" max="7177" width="14.5703125" style="1" customWidth="1"/>
    <col min="7178" max="7178" width="10.7109375" style="1" customWidth="1"/>
    <col min="7179" max="7179" width="11.140625" style="1" customWidth="1"/>
    <col min="7180" max="7180" width="7.42578125" style="1" customWidth="1"/>
    <col min="7181" max="7181" width="6.5703125" style="1" customWidth="1"/>
    <col min="7182" max="7183" width="9.28515625" style="1" bestFit="1" customWidth="1"/>
    <col min="7184" max="7424" width="9.140625" style="1"/>
    <col min="7425" max="7425" width="15.28515625" style="1" customWidth="1"/>
    <col min="7426" max="7426" width="11.140625" style="1" customWidth="1"/>
    <col min="7427" max="7427" width="13.28515625" style="1" customWidth="1"/>
    <col min="7428" max="7428" width="10.140625" style="1" customWidth="1"/>
    <col min="7429" max="7429" width="12.42578125" style="1" bestFit="1" customWidth="1"/>
    <col min="7430" max="7430" width="11.28515625" style="1" bestFit="1" customWidth="1"/>
    <col min="7431" max="7431" width="9.85546875" style="1" customWidth="1"/>
    <col min="7432" max="7432" width="11.28515625" style="1" customWidth="1"/>
    <col min="7433" max="7433" width="14.5703125" style="1" customWidth="1"/>
    <col min="7434" max="7434" width="10.7109375" style="1" customWidth="1"/>
    <col min="7435" max="7435" width="11.140625" style="1" customWidth="1"/>
    <col min="7436" max="7436" width="7.42578125" style="1" customWidth="1"/>
    <col min="7437" max="7437" width="6.5703125" style="1" customWidth="1"/>
    <col min="7438" max="7439" width="9.28515625" style="1" bestFit="1" customWidth="1"/>
    <col min="7440" max="7680" width="9.140625" style="1"/>
    <col min="7681" max="7681" width="15.28515625" style="1" customWidth="1"/>
    <col min="7682" max="7682" width="11.140625" style="1" customWidth="1"/>
    <col min="7683" max="7683" width="13.28515625" style="1" customWidth="1"/>
    <col min="7684" max="7684" width="10.140625" style="1" customWidth="1"/>
    <col min="7685" max="7685" width="12.42578125" style="1" bestFit="1" customWidth="1"/>
    <col min="7686" max="7686" width="11.28515625" style="1" bestFit="1" customWidth="1"/>
    <col min="7687" max="7687" width="9.85546875" style="1" customWidth="1"/>
    <col min="7688" max="7688" width="11.28515625" style="1" customWidth="1"/>
    <col min="7689" max="7689" width="14.5703125" style="1" customWidth="1"/>
    <col min="7690" max="7690" width="10.7109375" style="1" customWidth="1"/>
    <col min="7691" max="7691" width="11.140625" style="1" customWidth="1"/>
    <col min="7692" max="7692" width="7.42578125" style="1" customWidth="1"/>
    <col min="7693" max="7693" width="6.5703125" style="1" customWidth="1"/>
    <col min="7694" max="7695" width="9.28515625" style="1" bestFit="1" customWidth="1"/>
    <col min="7696" max="7936" width="9.140625" style="1"/>
    <col min="7937" max="7937" width="15.28515625" style="1" customWidth="1"/>
    <col min="7938" max="7938" width="11.140625" style="1" customWidth="1"/>
    <col min="7939" max="7939" width="13.28515625" style="1" customWidth="1"/>
    <col min="7940" max="7940" width="10.140625" style="1" customWidth="1"/>
    <col min="7941" max="7941" width="12.42578125" style="1" bestFit="1" customWidth="1"/>
    <col min="7942" max="7942" width="11.28515625" style="1" bestFit="1" customWidth="1"/>
    <col min="7943" max="7943" width="9.85546875" style="1" customWidth="1"/>
    <col min="7944" max="7944" width="11.28515625" style="1" customWidth="1"/>
    <col min="7945" max="7945" width="14.5703125" style="1" customWidth="1"/>
    <col min="7946" max="7946" width="10.7109375" style="1" customWidth="1"/>
    <col min="7947" max="7947" width="11.140625" style="1" customWidth="1"/>
    <col min="7948" max="7948" width="7.42578125" style="1" customWidth="1"/>
    <col min="7949" max="7949" width="6.5703125" style="1" customWidth="1"/>
    <col min="7950" max="7951" width="9.28515625" style="1" bestFit="1" customWidth="1"/>
    <col min="7952" max="8192" width="9.140625" style="1"/>
    <col min="8193" max="8193" width="15.28515625" style="1" customWidth="1"/>
    <col min="8194" max="8194" width="11.140625" style="1" customWidth="1"/>
    <col min="8195" max="8195" width="13.28515625" style="1" customWidth="1"/>
    <col min="8196" max="8196" width="10.140625" style="1" customWidth="1"/>
    <col min="8197" max="8197" width="12.42578125" style="1" bestFit="1" customWidth="1"/>
    <col min="8198" max="8198" width="11.28515625" style="1" bestFit="1" customWidth="1"/>
    <col min="8199" max="8199" width="9.85546875" style="1" customWidth="1"/>
    <col min="8200" max="8200" width="11.28515625" style="1" customWidth="1"/>
    <col min="8201" max="8201" width="14.5703125" style="1" customWidth="1"/>
    <col min="8202" max="8202" width="10.7109375" style="1" customWidth="1"/>
    <col min="8203" max="8203" width="11.140625" style="1" customWidth="1"/>
    <col min="8204" max="8204" width="7.42578125" style="1" customWidth="1"/>
    <col min="8205" max="8205" width="6.5703125" style="1" customWidth="1"/>
    <col min="8206" max="8207" width="9.28515625" style="1" bestFit="1" customWidth="1"/>
    <col min="8208" max="8448" width="9.140625" style="1"/>
    <col min="8449" max="8449" width="15.28515625" style="1" customWidth="1"/>
    <col min="8450" max="8450" width="11.140625" style="1" customWidth="1"/>
    <col min="8451" max="8451" width="13.28515625" style="1" customWidth="1"/>
    <col min="8452" max="8452" width="10.140625" style="1" customWidth="1"/>
    <col min="8453" max="8453" width="12.42578125" style="1" bestFit="1" customWidth="1"/>
    <col min="8454" max="8454" width="11.28515625" style="1" bestFit="1" customWidth="1"/>
    <col min="8455" max="8455" width="9.85546875" style="1" customWidth="1"/>
    <col min="8456" max="8456" width="11.28515625" style="1" customWidth="1"/>
    <col min="8457" max="8457" width="14.5703125" style="1" customWidth="1"/>
    <col min="8458" max="8458" width="10.7109375" style="1" customWidth="1"/>
    <col min="8459" max="8459" width="11.140625" style="1" customWidth="1"/>
    <col min="8460" max="8460" width="7.42578125" style="1" customWidth="1"/>
    <col min="8461" max="8461" width="6.5703125" style="1" customWidth="1"/>
    <col min="8462" max="8463" width="9.28515625" style="1" bestFit="1" customWidth="1"/>
    <col min="8464" max="8704" width="9.140625" style="1"/>
    <col min="8705" max="8705" width="15.28515625" style="1" customWidth="1"/>
    <col min="8706" max="8706" width="11.140625" style="1" customWidth="1"/>
    <col min="8707" max="8707" width="13.28515625" style="1" customWidth="1"/>
    <col min="8708" max="8708" width="10.140625" style="1" customWidth="1"/>
    <col min="8709" max="8709" width="12.42578125" style="1" bestFit="1" customWidth="1"/>
    <col min="8710" max="8710" width="11.28515625" style="1" bestFit="1" customWidth="1"/>
    <col min="8711" max="8711" width="9.85546875" style="1" customWidth="1"/>
    <col min="8712" max="8712" width="11.28515625" style="1" customWidth="1"/>
    <col min="8713" max="8713" width="14.5703125" style="1" customWidth="1"/>
    <col min="8714" max="8714" width="10.7109375" style="1" customWidth="1"/>
    <col min="8715" max="8715" width="11.140625" style="1" customWidth="1"/>
    <col min="8716" max="8716" width="7.42578125" style="1" customWidth="1"/>
    <col min="8717" max="8717" width="6.5703125" style="1" customWidth="1"/>
    <col min="8718" max="8719" width="9.28515625" style="1" bestFit="1" customWidth="1"/>
    <col min="8720" max="8960" width="9.140625" style="1"/>
    <col min="8961" max="8961" width="15.28515625" style="1" customWidth="1"/>
    <col min="8962" max="8962" width="11.140625" style="1" customWidth="1"/>
    <col min="8963" max="8963" width="13.28515625" style="1" customWidth="1"/>
    <col min="8964" max="8964" width="10.140625" style="1" customWidth="1"/>
    <col min="8965" max="8965" width="12.42578125" style="1" bestFit="1" customWidth="1"/>
    <col min="8966" max="8966" width="11.28515625" style="1" bestFit="1" customWidth="1"/>
    <col min="8967" max="8967" width="9.85546875" style="1" customWidth="1"/>
    <col min="8968" max="8968" width="11.28515625" style="1" customWidth="1"/>
    <col min="8969" max="8969" width="14.5703125" style="1" customWidth="1"/>
    <col min="8970" max="8970" width="10.7109375" style="1" customWidth="1"/>
    <col min="8971" max="8971" width="11.140625" style="1" customWidth="1"/>
    <col min="8972" max="8972" width="7.42578125" style="1" customWidth="1"/>
    <col min="8973" max="8973" width="6.5703125" style="1" customWidth="1"/>
    <col min="8974" max="8975" width="9.28515625" style="1" bestFit="1" customWidth="1"/>
    <col min="8976" max="9216" width="9.140625" style="1"/>
    <col min="9217" max="9217" width="15.28515625" style="1" customWidth="1"/>
    <col min="9218" max="9218" width="11.140625" style="1" customWidth="1"/>
    <col min="9219" max="9219" width="13.28515625" style="1" customWidth="1"/>
    <col min="9220" max="9220" width="10.140625" style="1" customWidth="1"/>
    <col min="9221" max="9221" width="12.42578125" style="1" bestFit="1" customWidth="1"/>
    <col min="9222" max="9222" width="11.28515625" style="1" bestFit="1" customWidth="1"/>
    <col min="9223" max="9223" width="9.85546875" style="1" customWidth="1"/>
    <col min="9224" max="9224" width="11.28515625" style="1" customWidth="1"/>
    <col min="9225" max="9225" width="14.5703125" style="1" customWidth="1"/>
    <col min="9226" max="9226" width="10.7109375" style="1" customWidth="1"/>
    <col min="9227" max="9227" width="11.140625" style="1" customWidth="1"/>
    <col min="9228" max="9228" width="7.42578125" style="1" customWidth="1"/>
    <col min="9229" max="9229" width="6.5703125" style="1" customWidth="1"/>
    <col min="9230" max="9231" width="9.28515625" style="1" bestFit="1" customWidth="1"/>
    <col min="9232" max="9472" width="9.140625" style="1"/>
    <col min="9473" max="9473" width="15.28515625" style="1" customWidth="1"/>
    <col min="9474" max="9474" width="11.140625" style="1" customWidth="1"/>
    <col min="9475" max="9475" width="13.28515625" style="1" customWidth="1"/>
    <col min="9476" max="9476" width="10.140625" style="1" customWidth="1"/>
    <col min="9477" max="9477" width="12.42578125" style="1" bestFit="1" customWidth="1"/>
    <col min="9478" max="9478" width="11.28515625" style="1" bestFit="1" customWidth="1"/>
    <col min="9479" max="9479" width="9.85546875" style="1" customWidth="1"/>
    <col min="9480" max="9480" width="11.28515625" style="1" customWidth="1"/>
    <col min="9481" max="9481" width="14.5703125" style="1" customWidth="1"/>
    <col min="9482" max="9482" width="10.7109375" style="1" customWidth="1"/>
    <col min="9483" max="9483" width="11.140625" style="1" customWidth="1"/>
    <col min="9484" max="9484" width="7.42578125" style="1" customWidth="1"/>
    <col min="9485" max="9485" width="6.5703125" style="1" customWidth="1"/>
    <col min="9486" max="9487" width="9.28515625" style="1" bestFit="1" customWidth="1"/>
    <col min="9488" max="9728" width="9.140625" style="1"/>
    <col min="9729" max="9729" width="15.28515625" style="1" customWidth="1"/>
    <col min="9730" max="9730" width="11.140625" style="1" customWidth="1"/>
    <col min="9731" max="9731" width="13.28515625" style="1" customWidth="1"/>
    <col min="9732" max="9732" width="10.140625" style="1" customWidth="1"/>
    <col min="9733" max="9733" width="12.42578125" style="1" bestFit="1" customWidth="1"/>
    <col min="9734" max="9734" width="11.28515625" style="1" bestFit="1" customWidth="1"/>
    <col min="9735" max="9735" width="9.85546875" style="1" customWidth="1"/>
    <col min="9736" max="9736" width="11.28515625" style="1" customWidth="1"/>
    <col min="9737" max="9737" width="14.5703125" style="1" customWidth="1"/>
    <col min="9738" max="9738" width="10.7109375" style="1" customWidth="1"/>
    <col min="9739" max="9739" width="11.140625" style="1" customWidth="1"/>
    <col min="9740" max="9740" width="7.42578125" style="1" customWidth="1"/>
    <col min="9741" max="9741" width="6.5703125" style="1" customWidth="1"/>
    <col min="9742" max="9743" width="9.28515625" style="1" bestFit="1" customWidth="1"/>
    <col min="9744" max="9984" width="9.140625" style="1"/>
    <col min="9985" max="9985" width="15.28515625" style="1" customWidth="1"/>
    <col min="9986" max="9986" width="11.140625" style="1" customWidth="1"/>
    <col min="9987" max="9987" width="13.28515625" style="1" customWidth="1"/>
    <col min="9988" max="9988" width="10.140625" style="1" customWidth="1"/>
    <col min="9989" max="9989" width="12.42578125" style="1" bestFit="1" customWidth="1"/>
    <col min="9990" max="9990" width="11.28515625" style="1" bestFit="1" customWidth="1"/>
    <col min="9991" max="9991" width="9.85546875" style="1" customWidth="1"/>
    <col min="9992" max="9992" width="11.28515625" style="1" customWidth="1"/>
    <col min="9993" max="9993" width="14.5703125" style="1" customWidth="1"/>
    <col min="9994" max="9994" width="10.7109375" style="1" customWidth="1"/>
    <col min="9995" max="9995" width="11.140625" style="1" customWidth="1"/>
    <col min="9996" max="9996" width="7.42578125" style="1" customWidth="1"/>
    <col min="9997" max="9997" width="6.5703125" style="1" customWidth="1"/>
    <col min="9998" max="9999" width="9.28515625" style="1" bestFit="1" customWidth="1"/>
    <col min="10000" max="10240" width="9.140625" style="1"/>
    <col min="10241" max="10241" width="15.28515625" style="1" customWidth="1"/>
    <col min="10242" max="10242" width="11.140625" style="1" customWidth="1"/>
    <col min="10243" max="10243" width="13.28515625" style="1" customWidth="1"/>
    <col min="10244" max="10244" width="10.140625" style="1" customWidth="1"/>
    <col min="10245" max="10245" width="12.42578125" style="1" bestFit="1" customWidth="1"/>
    <col min="10246" max="10246" width="11.28515625" style="1" bestFit="1" customWidth="1"/>
    <col min="10247" max="10247" width="9.85546875" style="1" customWidth="1"/>
    <col min="10248" max="10248" width="11.28515625" style="1" customWidth="1"/>
    <col min="10249" max="10249" width="14.5703125" style="1" customWidth="1"/>
    <col min="10250" max="10250" width="10.7109375" style="1" customWidth="1"/>
    <col min="10251" max="10251" width="11.140625" style="1" customWidth="1"/>
    <col min="10252" max="10252" width="7.42578125" style="1" customWidth="1"/>
    <col min="10253" max="10253" width="6.5703125" style="1" customWidth="1"/>
    <col min="10254" max="10255" width="9.28515625" style="1" bestFit="1" customWidth="1"/>
    <col min="10256" max="10496" width="9.140625" style="1"/>
    <col min="10497" max="10497" width="15.28515625" style="1" customWidth="1"/>
    <col min="10498" max="10498" width="11.140625" style="1" customWidth="1"/>
    <col min="10499" max="10499" width="13.28515625" style="1" customWidth="1"/>
    <col min="10500" max="10500" width="10.140625" style="1" customWidth="1"/>
    <col min="10501" max="10501" width="12.42578125" style="1" bestFit="1" customWidth="1"/>
    <col min="10502" max="10502" width="11.28515625" style="1" bestFit="1" customWidth="1"/>
    <col min="10503" max="10503" width="9.85546875" style="1" customWidth="1"/>
    <col min="10504" max="10504" width="11.28515625" style="1" customWidth="1"/>
    <col min="10505" max="10505" width="14.5703125" style="1" customWidth="1"/>
    <col min="10506" max="10506" width="10.7109375" style="1" customWidth="1"/>
    <col min="10507" max="10507" width="11.140625" style="1" customWidth="1"/>
    <col min="10508" max="10508" width="7.42578125" style="1" customWidth="1"/>
    <col min="10509" max="10509" width="6.5703125" style="1" customWidth="1"/>
    <col min="10510" max="10511" width="9.28515625" style="1" bestFit="1" customWidth="1"/>
    <col min="10512" max="10752" width="9.140625" style="1"/>
    <col min="10753" max="10753" width="15.28515625" style="1" customWidth="1"/>
    <col min="10754" max="10754" width="11.140625" style="1" customWidth="1"/>
    <col min="10755" max="10755" width="13.28515625" style="1" customWidth="1"/>
    <col min="10756" max="10756" width="10.140625" style="1" customWidth="1"/>
    <col min="10757" max="10757" width="12.42578125" style="1" bestFit="1" customWidth="1"/>
    <col min="10758" max="10758" width="11.28515625" style="1" bestFit="1" customWidth="1"/>
    <col min="10759" max="10759" width="9.85546875" style="1" customWidth="1"/>
    <col min="10760" max="10760" width="11.28515625" style="1" customWidth="1"/>
    <col min="10761" max="10761" width="14.5703125" style="1" customWidth="1"/>
    <col min="10762" max="10762" width="10.7109375" style="1" customWidth="1"/>
    <col min="10763" max="10763" width="11.140625" style="1" customWidth="1"/>
    <col min="10764" max="10764" width="7.42578125" style="1" customWidth="1"/>
    <col min="10765" max="10765" width="6.5703125" style="1" customWidth="1"/>
    <col min="10766" max="10767" width="9.28515625" style="1" bestFit="1" customWidth="1"/>
    <col min="10768" max="11008" width="9.140625" style="1"/>
    <col min="11009" max="11009" width="15.28515625" style="1" customWidth="1"/>
    <col min="11010" max="11010" width="11.140625" style="1" customWidth="1"/>
    <col min="11011" max="11011" width="13.28515625" style="1" customWidth="1"/>
    <col min="11012" max="11012" width="10.140625" style="1" customWidth="1"/>
    <col min="11013" max="11013" width="12.42578125" style="1" bestFit="1" customWidth="1"/>
    <col min="11014" max="11014" width="11.28515625" style="1" bestFit="1" customWidth="1"/>
    <col min="11015" max="11015" width="9.85546875" style="1" customWidth="1"/>
    <col min="11016" max="11016" width="11.28515625" style="1" customWidth="1"/>
    <col min="11017" max="11017" width="14.5703125" style="1" customWidth="1"/>
    <col min="11018" max="11018" width="10.7109375" style="1" customWidth="1"/>
    <col min="11019" max="11019" width="11.140625" style="1" customWidth="1"/>
    <col min="11020" max="11020" width="7.42578125" style="1" customWidth="1"/>
    <col min="11021" max="11021" width="6.5703125" style="1" customWidth="1"/>
    <col min="11022" max="11023" width="9.28515625" style="1" bestFit="1" customWidth="1"/>
    <col min="11024" max="11264" width="9.140625" style="1"/>
    <col min="11265" max="11265" width="15.28515625" style="1" customWidth="1"/>
    <col min="11266" max="11266" width="11.140625" style="1" customWidth="1"/>
    <col min="11267" max="11267" width="13.28515625" style="1" customWidth="1"/>
    <col min="11268" max="11268" width="10.140625" style="1" customWidth="1"/>
    <col min="11269" max="11269" width="12.42578125" style="1" bestFit="1" customWidth="1"/>
    <col min="11270" max="11270" width="11.28515625" style="1" bestFit="1" customWidth="1"/>
    <col min="11271" max="11271" width="9.85546875" style="1" customWidth="1"/>
    <col min="11272" max="11272" width="11.28515625" style="1" customWidth="1"/>
    <col min="11273" max="11273" width="14.5703125" style="1" customWidth="1"/>
    <col min="11274" max="11274" width="10.7109375" style="1" customWidth="1"/>
    <col min="11275" max="11275" width="11.140625" style="1" customWidth="1"/>
    <col min="11276" max="11276" width="7.42578125" style="1" customWidth="1"/>
    <col min="11277" max="11277" width="6.5703125" style="1" customWidth="1"/>
    <col min="11278" max="11279" width="9.28515625" style="1" bestFit="1" customWidth="1"/>
    <col min="11280" max="11520" width="9.140625" style="1"/>
    <col min="11521" max="11521" width="15.28515625" style="1" customWidth="1"/>
    <col min="11522" max="11522" width="11.140625" style="1" customWidth="1"/>
    <col min="11523" max="11523" width="13.28515625" style="1" customWidth="1"/>
    <col min="11524" max="11524" width="10.140625" style="1" customWidth="1"/>
    <col min="11525" max="11525" width="12.42578125" style="1" bestFit="1" customWidth="1"/>
    <col min="11526" max="11526" width="11.28515625" style="1" bestFit="1" customWidth="1"/>
    <col min="11527" max="11527" width="9.85546875" style="1" customWidth="1"/>
    <col min="11528" max="11528" width="11.28515625" style="1" customWidth="1"/>
    <col min="11529" max="11529" width="14.5703125" style="1" customWidth="1"/>
    <col min="11530" max="11530" width="10.7109375" style="1" customWidth="1"/>
    <col min="11531" max="11531" width="11.140625" style="1" customWidth="1"/>
    <col min="11532" max="11532" width="7.42578125" style="1" customWidth="1"/>
    <col min="11533" max="11533" width="6.5703125" style="1" customWidth="1"/>
    <col min="11534" max="11535" width="9.28515625" style="1" bestFit="1" customWidth="1"/>
    <col min="11536" max="11776" width="9.140625" style="1"/>
    <col min="11777" max="11777" width="15.28515625" style="1" customWidth="1"/>
    <col min="11778" max="11778" width="11.140625" style="1" customWidth="1"/>
    <col min="11779" max="11779" width="13.28515625" style="1" customWidth="1"/>
    <col min="11780" max="11780" width="10.140625" style="1" customWidth="1"/>
    <col min="11781" max="11781" width="12.42578125" style="1" bestFit="1" customWidth="1"/>
    <col min="11782" max="11782" width="11.28515625" style="1" bestFit="1" customWidth="1"/>
    <col min="11783" max="11783" width="9.85546875" style="1" customWidth="1"/>
    <col min="11784" max="11784" width="11.28515625" style="1" customWidth="1"/>
    <col min="11785" max="11785" width="14.5703125" style="1" customWidth="1"/>
    <col min="11786" max="11786" width="10.7109375" style="1" customWidth="1"/>
    <col min="11787" max="11787" width="11.140625" style="1" customWidth="1"/>
    <col min="11788" max="11788" width="7.42578125" style="1" customWidth="1"/>
    <col min="11789" max="11789" width="6.5703125" style="1" customWidth="1"/>
    <col min="11790" max="11791" width="9.28515625" style="1" bestFit="1" customWidth="1"/>
    <col min="11792" max="12032" width="9.140625" style="1"/>
    <col min="12033" max="12033" width="15.28515625" style="1" customWidth="1"/>
    <col min="12034" max="12034" width="11.140625" style="1" customWidth="1"/>
    <col min="12035" max="12035" width="13.28515625" style="1" customWidth="1"/>
    <col min="12036" max="12036" width="10.140625" style="1" customWidth="1"/>
    <col min="12037" max="12037" width="12.42578125" style="1" bestFit="1" customWidth="1"/>
    <col min="12038" max="12038" width="11.28515625" style="1" bestFit="1" customWidth="1"/>
    <col min="12039" max="12039" width="9.85546875" style="1" customWidth="1"/>
    <col min="12040" max="12040" width="11.28515625" style="1" customWidth="1"/>
    <col min="12041" max="12041" width="14.5703125" style="1" customWidth="1"/>
    <col min="12042" max="12042" width="10.7109375" style="1" customWidth="1"/>
    <col min="12043" max="12043" width="11.140625" style="1" customWidth="1"/>
    <col min="12044" max="12044" width="7.42578125" style="1" customWidth="1"/>
    <col min="12045" max="12045" width="6.5703125" style="1" customWidth="1"/>
    <col min="12046" max="12047" width="9.28515625" style="1" bestFit="1" customWidth="1"/>
    <col min="12048" max="12288" width="9.140625" style="1"/>
    <col min="12289" max="12289" width="15.28515625" style="1" customWidth="1"/>
    <col min="12290" max="12290" width="11.140625" style="1" customWidth="1"/>
    <col min="12291" max="12291" width="13.28515625" style="1" customWidth="1"/>
    <col min="12292" max="12292" width="10.140625" style="1" customWidth="1"/>
    <col min="12293" max="12293" width="12.42578125" style="1" bestFit="1" customWidth="1"/>
    <col min="12294" max="12294" width="11.28515625" style="1" bestFit="1" customWidth="1"/>
    <col min="12295" max="12295" width="9.85546875" style="1" customWidth="1"/>
    <col min="12296" max="12296" width="11.28515625" style="1" customWidth="1"/>
    <col min="12297" max="12297" width="14.5703125" style="1" customWidth="1"/>
    <col min="12298" max="12298" width="10.7109375" style="1" customWidth="1"/>
    <col min="12299" max="12299" width="11.140625" style="1" customWidth="1"/>
    <col min="12300" max="12300" width="7.42578125" style="1" customWidth="1"/>
    <col min="12301" max="12301" width="6.5703125" style="1" customWidth="1"/>
    <col min="12302" max="12303" width="9.28515625" style="1" bestFit="1" customWidth="1"/>
    <col min="12304" max="12544" width="9.140625" style="1"/>
    <col min="12545" max="12545" width="15.28515625" style="1" customWidth="1"/>
    <col min="12546" max="12546" width="11.140625" style="1" customWidth="1"/>
    <col min="12547" max="12547" width="13.28515625" style="1" customWidth="1"/>
    <col min="12548" max="12548" width="10.140625" style="1" customWidth="1"/>
    <col min="12549" max="12549" width="12.42578125" style="1" bestFit="1" customWidth="1"/>
    <col min="12550" max="12550" width="11.28515625" style="1" bestFit="1" customWidth="1"/>
    <col min="12551" max="12551" width="9.85546875" style="1" customWidth="1"/>
    <col min="12552" max="12552" width="11.28515625" style="1" customWidth="1"/>
    <col min="12553" max="12553" width="14.5703125" style="1" customWidth="1"/>
    <col min="12554" max="12554" width="10.7109375" style="1" customWidth="1"/>
    <col min="12555" max="12555" width="11.140625" style="1" customWidth="1"/>
    <col min="12556" max="12556" width="7.42578125" style="1" customWidth="1"/>
    <col min="12557" max="12557" width="6.5703125" style="1" customWidth="1"/>
    <col min="12558" max="12559" width="9.28515625" style="1" bestFit="1" customWidth="1"/>
    <col min="12560" max="12800" width="9.140625" style="1"/>
    <col min="12801" max="12801" width="15.28515625" style="1" customWidth="1"/>
    <col min="12802" max="12802" width="11.140625" style="1" customWidth="1"/>
    <col min="12803" max="12803" width="13.28515625" style="1" customWidth="1"/>
    <col min="12804" max="12804" width="10.140625" style="1" customWidth="1"/>
    <col min="12805" max="12805" width="12.42578125" style="1" bestFit="1" customWidth="1"/>
    <col min="12806" max="12806" width="11.28515625" style="1" bestFit="1" customWidth="1"/>
    <col min="12807" max="12807" width="9.85546875" style="1" customWidth="1"/>
    <col min="12808" max="12808" width="11.28515625" style="1" customWidth="1"/>
    <col min="12809" max="12809" width="14.5703125" style="1" customWidth="1"/>
    <col min="12810" max="12810" width="10.7109375" style="1" customWidth="1"/>
    <col min="12811" max="12811" width="11.140625" style="1" customWidth="1"/>
    <col min="12812" max="12812" width="7.42578125" style="1" customWidth="1"/>
    <col min="12813" max="12813" width="6.5703125" style="1" customWidth="1"/>
    <col min="12814" max="12815" width="9.28515625" style="1" bestFit="1" customWidth="1"/>
    <col min="12816" max="13056" width="9.140625" style="1"/>
    <col min="13057" max="13057" width="15.28515625" style="1" customWidth="1"/>
    <col min="13058" max="13058" width="11.140625" style="1" customWidth="1"/>
    <col min="13059" max="13059" width="13.28515625" style="1" customWidth="1"/>
    <col min="13060" max="13060" width="10.140625" style="1" customWidth="1"/>
    <col min="13061" max="13061" width="12.42578125" style="1" bestFit="1" customWidth="1"/>
    <col min="13062" max="13062" width="11.28515625" style="1" bestFit="1" customWidth="1"/>
    <col min="13063" max="13063" width="9.85546875" style="1" customWidth="1"/>
    <col min="13064" max="13064" width="11.28515625" style="1" customWidth="1"/>
    <col min="13065" max="13065" width="14.5703125" style="1" customWidth="1"/>
    <col min="13066" max="13066" width="10.7109375" style="1" customWidth="1"/>
    <col min="13067" max="13067" width="11.140625" style="1" customWidth="1"/>
    <col min="13068" max="13068" width="7.42578125" style="1" customWidth="1"/>
    <col min="13069" max="13069" width="6.5703125" style="1" customWidth="1"/>
    <col min="13070" max="13071" width="9.28515625" style="1" bestFit="1" customWidth="1"/>
    <col min="13072" max="13312" width="9.140625" style="1"/>
    <col min="13313" max="13313" width="15.28515625" style="1" customWidth="1"/>
    <col min="13314" max="13314" width="11.140625" style="1" customWidth="1"/>
    <col min="13315" max="13315" width="13.28515625" style="1" customWidth="1"/>
    <col min="13316" max="13316" width="10.140625" style="1" customWidth="1"/>
    <col min="13317" max="13317" width="12.42578125" style="1" bestFit="1" customWidth="1"/>
    <col min="13318" max="13318" width="11.28515625" style="1" bestFit="1" customWidth="1"/>
    <col min="13319" max="13319" width="9.85546875" style="1" customWidth="1"/>
    <col min="13320" max="13320" width="11.28515625" style="1" customWidth="1"/>
    <col min="13321" max="13321" width="14.5703125" style="1" customWidth="1"/>
    <col min="13322" max="13322" width="10.7109375" style="1" customWidth="1"/>
    <col min="13323" max="13323" width="11.140625" style="1" customWidth="1"/>
    <col min="13324" max="13324" width="7.42578125" style="1" customWidth="1"/>
    <col min="13325" max="13325" width="6.5703125" style="1" customWidth="1"/>
    <col min="13326" max="13327" width="9.28515625" style="1" bestFit="1" customWidth="1"/>
    <col min="13328" max="13568" width="9.140625" style="1"/>
    <col min="13569" max="13569" width="15.28515625" style="1" customWidth="1"/>
    <col min="13570" max="13570" width="11.140625" style="1" customWidth="1"/>
    <col min="13571" max="13571" width="13.28515625" style="1" customWidth="1"/>
    <col min="13572" max="13572" width="10.140625" style="1" customWidth="1"/>
    <col min="13573" max="13573" width="12.42578125" style="1" bestFit="1" customWidth="1"/>
    <col min="13574" max="13574" width="11.28515625" style="1" bestFit="1" customWidth="1"/>
    <col min="13575" max="13575" width="9.85546875" style="1" customWidth="1"/>
    <col min="13576" max="13576" width="11.28515625" style="1" customWidth="1"/>
    <col min="13577" max="13577" width="14.5703125" style="1" customWidth="1"/>
    <col min="13578" max="13578" width="10.7109375" style="1" customWidth="1"/>
    <col min="13579" max="13579" width="11.140625" style="1" customWidth="1"/>
    <col min="13580" max="13580" width="7.42578125" style="1" customWidth="1"/>
    <col min="13581" max="13581" width="6.5703125" style="1" customWidth="1"/>
    <col min="13582" max="13583" width="9.28515625" style="1" bestFit="1" customWidth="1"/>
    <col min="13584" max="13824" width="9.140625" style="1"/>
    <col min="13825" max="13825" width="15.28515625" style="1" customWidth="1"/>
    <col min="13826" max="13826" width="11.140625" style="1" customWidth="1"/>
    <col min="13827" max="13827" width="13.28515625" style="1" customWidth="1"/>
    <col min="13828" max="13828" width="10.140625" style="1" customWidth="1"/>
    <col min="13829" max="13829" width="12.42578125" style="1" bestFit="1" customWidth="1"/>
    <col min="13830" max="13830" width="11.28515625" style="1" bestFit="1" customWidth="1"/>
    <col min="13831" max="13831" width="9.85546875" style="1" customWidth="1"/>
    <col min="13832" max="13832" width="11.28515625" style="1" customWidth="1"/>
    <col min="13833" max="13833" width="14.5703125" style="1" customWidth="1"/>
    <col min="13834" max="13834" width="10.7109375" style="1" customWidth="1"/>
    <col min="13835" max="13835" width="11.140625" style="1" customWidth="1"/>
    <col min="13836" max="13836" width="7.42578125" style="1" customWidth="1"/>
    <col min="13837" max="13837" width="6.5703125" style="1" customWidth="1"/>
    <col min="13838" max="13839" width="9.28515625" style="1" bestFit="1" customWidth="1"/>
    <col min="13840" max="14080" width="9.140625" style="1"/>
    <col min="14081" max="14081" width="15.28515625" style="1" customWidth="1"/>
    <col min="14082" max="14082" width="11.140625" style="1" customWidth="1"/>
    <col min="14083" max="14083" width="13.28515625" style="1" customWidth="1"/>
    <col min="14084" max="14084" width="10.140625" style="1" customWidth="1"/>
    <col min="14085" max="14085" width="12.42578125" style="1" bestFit="1" customWidth="1"/>
    <col min="14086" max="14086" width="11.28515625" style="1" bestFit="1" customWidth="1"/>
    <col min="14087" max="14087" width="9.85546875" style="1" customWidth="1"/>
    <col min="14088" max="14088" width="11.28515625" style="1" customWidth="1"/>
    <col min="14089" max="14089" width="14.5703125" style="1" customWidth="1"/>
    <col min="14090" max="14090" width="10.7109375" style="1" customWidth="1"/>
    <col min="14091" max="14091" width="11.140625" style="1" customWidth="1"/>
    <col min="14092" max="14092" width="7.42578125" style="1" customWidth="1"/>
    <col min="14093" max="14093" width="6.5703125" style="1" customWidth="1"/>
    <col min="14094" max="14095" width="9.28515625" style="1" bestFit="1" customWidth="1"/>
    <col min="14096" max="14336" width="9.140625" style="1"/>
    <col min="14337" max="14337" width="15.28515625" style="1" customWidth="1"/>
    <col min="14338" max="14338" width="11.140625" style="1" customWidth="1"/>
    <col min="14339" max="14339" width="13.28515625" style="1" customWidth="1"/>
    <col min="14340" max="14340" width="10.140625" style="1" customWidth="1"/>
    <col min="14341" max="14341" width="12.42578125" style="1" bestFit="1" customWidth="1"/>
    <col min="14342" max="14342" width="11.28515625" style="1" bestFit="1" customWidth="1"/>
    <col min="14343" max="14343" width="9.85546875" style="1" customWidth="1"/>
    <col min="14344" max="14344" width="11.28515625" style="1" customWidth="1"/>
    <col min="14345" max="14345" width="14.5703125" style="1" customWidth="1"/>
    <col min="14346" max="14346" width="10.7109375" style="1" customWidth="1"/>
    <col min="14347" max="14347" width="11.140625" style="1" customWidth="1"/>
    <col min="14348" max="14348" width="7.42578125" style="1" customWidth="1"/>
    <col min="14349" max="14349" width="6.5703125" style="1" customWidth="1"/>
    <col min="14350" max="14351" width="9.28515625" style="1" bestFit="1" customWidth="1"/>
    <col min="14352" max="14592" width="9.140625" style="1"/>
    <col min="14593" max="14593" width="15.28515625" style="1" customWidth="1"/>
    <col min="14594" max="14594" width="11.140625" style="1" customWidth="1"/>
    <col min="14595" max="14595" width="13.28515625" style="1" customWidth="1"/>
    <col min="14596" max="14596" width="10.140625" style="1" customWidth="1"/>
    <col min="14597" max="14597" width="12.42578125" style="1" bestFit="1" customWidth="1"/>
    <col min="14598" max="14598" width="11.28515625" style="1" bestFit="1" customWidth="1"/>
    <col min="14599" max="14599" width="9.85546875" style="1" customWidth="1"/>
    <col min="14600" max="14600" width="11.28515625" style="1" customWidth="1"/>
    <col min="14601" max="14601" width="14.5703125" style="1" customWidth="1"/>
    <col min="14602" max="14602" width="10.7109375" style="1" customWidth="1"/>
    <col min="14603" max="14603" width="11.140625" style="1" customWidth="1"/>
    <col min="14604" max="14604" width="7.42578125" style="1" customWidth="1"/>
    <col min="14605" max="14605" width="6.5703125" style="1" customWidth="1"/>
    <col min="14606" max="14607" width="9.28515625" style="1" bestFit="1" customWidth="1"/>
    <col min="14608" max="14848" width="9.140625" style="1"/>
    <col min="14849" max="14849" width="15.28515625" style="1" customWidth="1"/>
    <col min="14850" max="14850" width="11.140625" style="1" customWidth="1"/>
    <col min="14851" max="14851" width="13.28515625" style="1" customWidth="1"/>
    <col min="14852" max="14852" width="10.140625" style="1" customWidth="1"/>
    <col min="14853" max="14853" width="12.42578125" style="1" bestFit="1" customWidth="1"/>
    <col min="14854" max="14854" width="11.28515625" style="1" bestFit="1" customWidth="1"/>
    <col min="14855" max="14855" width="9.85546875" style="1" customWidth="1"/>
    <col min="14856" max="14856" width="11.28515625" style="1" customWidth="1"/>
    <col min="14857" max="14857" width="14.5703125" style="1" customWidth="1"/>
    <col min="14858" max="14858" width="10.7109375" style="1" customWidth="1"/>
    <col min="14859" max="14859" width="11.140625" style="1" customWidth="1"/>
    <col min="14860" max="14860" width="7.42578125" style="1" customWidth="1"/>
    <col min="14861" max="14861" width="6.5703125" style="1" customWidth="1"/>
    <col min="14862" max="14863" width="9.28515625" style="1" bestFit="1" customWidth="1"/>
    <col min="14864" max="15104" width="9.140625" style="1"/>
    <col min="15105" max="15105" width="15.28515625" style="1" customWidth="1"/>
    <col min="15106" max="15106" width="11.140625" style="1" customWidth="1"/>
    <col min="15107" max="15107" width="13.28515625" style="1" customWidth="1"/>
    <col min="15108" max="15108" width="10.140625" style="1" customWidth="1"/>
    <col min="15109" max="15109" width="12.42578125" style="1" bestFit="1" customWidth="1"/>
    <col min="15110" max="15110" width="11.28515625" style="1" bestFit="1" customWidth="1"/>
    <col min="15111" max="15111" width="9.85546875" style="1" customWidth="1"/>
    <col min="15112" max="15112" width="11.28515625" style="1" customWidth="1"/>
    <col min="15113" max="15113" width="14.5703125" style="1" customWidth="1"/>
    <col min="15114" max="15114" width="10.7109375" style="1" customWidth="1"/>
    <col min="15115" max="15115" width="11.140625" style="1" customWidth="1"/>
    <col min="15116" max="15116" width="7.42578125" style="1" customWidth="1"/>
    <col min="15117" max="15117" width="6.5703125" style="1" customWidth="1"/>
    <col min="15118" max="15119" width="9.28515625" style="1" bestFit="1" customWidth="1"/>
    <col min="15120" max="15360" width="9.140625" style="1"/>
    <col min="15361" max="15361" width="15.28515625" style="1" customWidth="1"/>
    <col min="15362" max="15362" width="11.140625" style="1" customWidth="1"/>
    <col min="15363" max="15363" width="13.28515625" style="1" customWidth="1"/>
    <col min="15364" max="15364" width="10.140625" style="1" customWidth="1"/>
    <col min="15365" max="15365" width="12.42578125" style="1" bestFit="1" customWidth="1"/>
    <col min="15366" max="15366" width="11.28515625" style="1" bestFit="1" customWidth="1"/>
    <col min="15367" max="15367" width="9.85546875" style="1" customWidth="1"/>
    <col min="15368" max="15368" width="11.28515625" style="1" customWidth="1"/>
    <col min="15369" max="15369" width="14.5703125" style="1" customWidth="1"/>
    <col min="15370" max="15370" width="10.7109375" style="1" customWidth="1"/>
    <col min="15371" max="15371" width="11.140625" style="1" customWidth="1"/>
    <col min="15372" max="15372" width="7.42578125" style="1" customWidth="1"/>
    <col min="15373" max="15373" width="6.5703125" style="1" customWidth="1"/>
    <col min="15374" max="15375" width="9.28515625" style="1" bestFit="1" customWidth="1"/>
    <col min="15376" max="15616" width="9.140625" style="1"/>
    <col min="15617" max="15617" width="15.28515625" style="1" customWidth="1"/>
    <col min="15618" max="15618" width="11.140625" style="1" customWidth="1"/>
    <col min="15619" max="15619" width="13.28515625" style="1" customWidth="1"/>
    <col min="15620" max="15620" width="10.140625" style="1" customWidth="1"/>
    <col min="15621" max="15621" width="12.42578125" style="1" bestFit="1" customWidth="1"/>
    <col min="15622" max="15622" width="11.28515625" style="1" bestFit="1" customWidth="1"/>
    <col min="15623" max="15623" width="9.85546875" style="1" customWidth="1"/>
    <col min="15624" max="15624" width="11.28515625" style="1" customWidth="1"/>
    <col min="15625" max="15625" width="14.5703125" style="1" customWidth="1"/>
    <col min="15626" max="15626" width="10.7109375" style="1" customWidth="1"/>
    <col min="15627" max="15627" width="11.140625" style="1" customWidth="1"/>
    <col min="15628" max="15628" width="7.42578125" style="1" customWidth="1"/>
    <col min="15629" max="15629" width="6.5703125" style="1" customWidth="1"/>
    <col min="15630" max="15631" width="9.28515625" style="1" bestFit="1" customWidth="1"/>
    <col min="15632" max="15872" width="9.140625" style="1"/>
    <col min="15873" max="15873" width="15.28515625" style="1" customWidth="1"/>
    <col min="15874" max="15874" width="11.140625" style="1" customWidth="1"/>
    <col min="15875" max="15875" width="13.28515625" style="1" customWidth="1"/>
    <col min="15876" max="15876" width="10.140625" style="1" customWidth="1"/>
    <col min="15877" max="15877" width="12.42578125" style="1" bestFit="1" customWidth="1"/>
    <col min="15878" max="15878" width="11.28515625" style="1" bestFit="1" customWidth="1"/>
    <col min="15879" max="15879" width="9.85546875" style="1" customWidth="1"/>
    <col min="15880" max="15880" width="11.28515625" style="1" customWidth="1"/>
    <col min="15881" max="15881" width="14.5703125" style="1" customWidth="1"/>
    <col min="15882" max="15882" width="10.7109375" style="1" customWidth="1"/>
    <col min="15883" max="15883" width="11.140625" style="1" customWidth="1"/>
    <col min="15884" max="15884" width="7.42578125" style="1" customWidth="1"/>
    <col min="15885" max="15885" width="6.5703125" style="1" customWidth="1"/>
    <col min="15886" max="15887" width="9.28515625" style="1" bestFit="1" customWidth="1"/>
    <col min="15888" max="16128" width="9.140625" style="1"/>
    <col min="16129" max="16129" width="15.28515625" style="1" customWidth="1"/>
    <col min="16130" max="16130" width="11.140625" style="1" customWidth="1"/>
    <col min="16131" max="16131" width="13.28515625" style="1" customWidth="1"/>
    <col min="16132" max="16132" width="10.140625" style="1" customWidth="1"/>
    <col min="16133" max="16133" width="12.42578125" style="1" bestFit="1" customWidth="1"/>
    <col min="16134" max="16134" width="11.28515625" style="1" bestFit="1" customWidth="1"/>
    <col min="16135" max="16135" width="9.85546875" style="1" customWidth="1"/>
    <col min="16136" max="16136" width="11.28515625" style="1" customWidth="1"/>
    <col min="16137" max="16137" width="14.5703125" style="1" customWidth="1"/>
    <col min="16138" max="16138" width="10.7109375" style="1" customWidth="1"/>
    <col min="16139" max="16139" width="11.140625" style="1" customWidth="1"/>
    <col min="16140" max="16140" width="7.42578125" style="1" customWidth="1"/>
    <col min="16141" max="16141" width="6.5703125" style="1" customWidth="1"/>
    <col min="16142" max="16143" width="9.28515625" style="1" bestFit="1" customWidth="1"/>
    <col min="16144" max="16384" width="9.140625" style="1"/>
  </cols>
  <sheetData>
    <row r="2" spans="1:9" ht="63.75" customHeight="1" x14ac:dyDescent="0.2">
      <c r="A2" s="155" t="s">
        <v>208</v>
      </c>
      <c r="B2" s="155"/>
      <c r="C2" s="155"/>
      <c r="D2" s="155"/>
      <c r="E2" s="155"/>
      <c r="F2" s="155"/>
      <c r="G2" s="155"/>
      <c r="H2" s="155"/>
      <c r="I2" s="156"/>
    </row>
    <row r="3" spans="1:9" ht="23.25" x14ac:dyDescent="0.2">
      <c r="A3" s="157" t="s">
        <v>211</v>
      </c>
      <c r="B3" s="157"/>
      <c r="C3" s="157"/>
      <c r="D3" s="157"/>
      <c r="E3" s="157"/>
      <c r="F3" s="157"/>
      <c r="G3" s="157"/>
      <c r="H3" s="157"/>
      <c r="I3" s="158"/>
    </row>
    <row r="4" spans="1:9" ht="15.75" customHeight="1" x14ac:dyDescent="0.2">
      <c r="A4" s="159" t="s">
        <v>0</v>
      </c>
      <c r="B4" s="160"/>
      <c r="C4" s="160"/>
      <c r="D4" s="160"/>
      <c r="E4" s="161"/>
      <c r="F4" s="162" t="s">
        <v>210</v>
      </c>
      <c r="G4" s="163"/>
      <c r="H4" s="163"/>
      <c r="I4" s="164"/>
    </row>
    <row r="5" spans="1:9" ht="15.75" customHeight="1" x14ac:dyDescent="0.2">
      <c r="A5" s="159" t="s">
        <v>1</v>
      </c>
      <c r="B5" s="160"/>
      <c r="C5" s="160"/>
      <c r="D5" s="160"/>
      <c r="E5" s="161"/>
      <c r="F5" s="162" t="s">
        <v>209</v>
      </c>
      <c r="G5" s="163"/>
      <c r="H5" s="163"/>
      <c r="I5" s="164"/>
    </row>
    <row r="6" spans="1:9" ht="21.75" customHeight="1" x14ac:dyDescent="0.2">
      <c r="A6" s="167" t="s">
        <v>215</v>
      </c>
      <c r="B6" s="168"/>
      <c r="C6" s="168"/>
      <c r="D6" s="168"/>
      <c r="E6" s="168"/>
      <c r="F6" s="168"/>
      <c r="G6" s="168"/>
      <c r="H6" s="168"/>
      <c r="I6" s="168"/>
    </row>
    <row r="7" spans="1:9" ht="20.25" customHeight="1" x14ac:dyDescent="0.2">
      <c r="A7" s="169" t="s">
        <v>143</v>
      </c>
      <c r="B7" s="169"/>
      <c r="C7" s="169"/>
      <c r="D7" s="169"/>
      <c r="E7" s="169"/>
      <c r="F7" s="169"/>
      <c r="G7" s="169"/>
      <c r="H7" s="169"/>
      <c r="I7" s="169"/>
    </row>
    <row r="8" spans="1:9" ht="15.75" customHeight="1" x14ac:dyDescent="0.2">
      <c r="A8" s="117" t="s">
        <v>3</v>
      </c>
      <c r="B8" s="167" t="s">
        <v>4</v>
      </c>
      <c r="C8" s="168"/>
      <c r="D8" s="168"/>
      <c r="E8" s="168"/>
      <c r="F8" s="168"/>
      <c r="G8" s="168"/>
      <c r="H8" s="170" t="s">
        <v>173</v>
      </c>
      <c r="I8" s="164"/>
    </row>
    <row r="9" spans="1:9" ht="15.75" customHeight="1" x14ac:dyDescent="0.2">
      <c r="A9" s="117" t="s">
        <v>5</v>
      </c>
      <c r="B9" s="167" t="s">
        <v>206</v>
      </c>
      <c r="C9" s="168"/>
      <c r="D9" s="168"/>
      <c r="E9" s="168"/>
      <c r="F9" s="168"/>
      <c r="G9" s="168"/>
      <c r="H9" s="171" t="s">
        <v>207</v>
      </c>
      <c r="I9" s="171"/>
    </row>
    <row r="10" spans="1:9" ht="27" customHeight="1" x14ac:dyDescent="0.2">
      <c r="A10" s="117" t="s">
        <v>6</v>
      </c>
      <c r="B10" s="159" t="s">
        <v>7</v>
      </c>
      <c r="C10" s="165"/>
      <c r="D10" s="165"/>
      <c r="E10" s="165"/>
      <c r="F10" s="165"/>
      <c r="G10" s="166"/>
      <c r="H10" s="162" t="s">
        <v>195</v>
      </c>
      <c r="I10" s="164"/>
    </row>
    <row r="11" spans="1:9" ht="15.75" customHeight="1" x14ac:dyDescent="0.2">
      <c r="A11" s="117" t="s">
        <v>8</v>
      </c>
      <c r="B11" s="159" t="s">
        <v>9</v>
      </c>
      <c r="C11" s="165"/>
      <c r="D11" s="165"/>
      <c r="E11" s="165"/>
      <c r="F11" s="165"/>
      <c r="G11" s="166"/>
      <c r="H11" s="162">
        <v>12</v>
      </c>
      <c r="I11" s="164"/>
    </row>
    <row r="12" spans="1:9" ht="15.75" customHeight="1" x14ac:dyDescent="0.2">
      <c r="A12" s="117" t="s">
        <v>36</v>
      </c>
      <c r="B12" s="159" t="s">
        <v>186</v>
      </c>
      <c r="C12" s="165"/>
      <c r="D12" s="165"/>
      <c r="E12" s="165"/>
      <c r="F12" s="165"/>
      <c r="G12" s="166"/>
      <c r="H12" s="162" t="s">
        <v>187</v>
      </c>
      <c r="I12" s="164"/>
    </row>
    <row r="13" spans="1:9" ht="27.75" customHeight="1" x14ac:dyDescent="0.2">
      <c r="A13" s="188" t="s">
        <v>10</v>
      </c>
      <c r="B13" s="189"/>
      <c r="C13" s="189"/>
      <c r="D13" s="189"/>
      <c r="E13" s="189"/>
      <c r="F13" s="189"/>
      <c r="G13" s="189"/>
      <c r="H13" s="189"/>
      <c r="I13" s="190"/>
    </row>
    <row r="14" spans="1:9" ht="43.5" customHeight="1" x14ac:dyDescent="0.2">
      <c r="A14" s="191" t="s">
        <v>189</v>
      </c>
      <c r="B14" s="192"/>
      <c r="C14" s="192"/>
      <c r="D14" s="192"/>
      <c r="E14" s="192"/>
      <c r="F14" s="191" t="s">
        <v>11</v>
      </c>
      <c r="G14" s="193"/>
      <c r="H14" s="194" t="s">
        <v>12</v>
      </c>
      <c r="I14" s="194"/>
    </row>
    <row r="15" spans="1:9" s="67" customFormat="1" ht="31.5" customHeight="1" x14ac:dyDescent="0.2">
      <c r="A15" s="195" t="s">
        <v>15</v>
      </c>
      <c r="B15" s="196"/>
      <c r="C15" s="196"/>
      <c r="D15" s="196"/>
      <c r="E15" s="196"/>
      <c r="F15" s="197" t="s">
        <v>13</v>
      </c>
      <c r="G15" s="197"/>
      <c r="H15" s="198">
        <v>1</v>
      </c>
      <c r="I15" s="199"/>
    </row>
    <row r="16" spans="1:9" ht="12.75" customHeight="1" x14ac:dyDescent="0.2">
      <c r="A16" s="172" t="s">
        <v>17</v>
      </c>
      <c r="B16" s="173"/>
      <c r="C16" s="173"/>
      <c r="D16" s="173"/>
      <c r="E16" s="173"/>
      <c r="F16" s="173"/>
      <c r="G16" s="174"/>
      <c r="H16" s="175">
        <f>SUM(H15:H15)</f>
        <v>1</v>
      </c>
      <c r="I16" s="176"/>
    </row>
    <row r="17" spans="1:256" ht="8.25" customHeight="1" x14ac:dyDescent="0.2">
      <c r="A17" s="177"/>
      <c r="B17" s="178"/>
      <c r="C17" s="178"/>
      <c r="D17" s="178"/>
      <c r="E17" s="178"/>
      <c r="F17" s="178"/>
      <c r="G17" s="178"/>
      <c r="H17" s="178"/>
      <c r="I17" s="179"/>
    </row>
    <row r="18" spans="1:256" ht="93.75" customHeight="1" x14ac:dyDescent="0.2">
      <c r="A18" s="180" t="s">
        <v>18</v>
      </c>
      <c r="B18" s="181"/>
      <c r="C18" s="181"/>
      <c r="D18" s="181"/>
      <c r="E18" s="181"/>
      <c r="F18" s="181"/>
      <c r="G18" s="181"/>
      <c r="H18" s="181"/>
      <c r="I18" s="182"/>
      <c r="J18" s="52"/>
      <c r="K18" s="53"/>
      <c r="L18" s="54"/>
    </row>
    <row r="19" spans="1:256" ht="15" x14ac:dyDescent="0.25">
      <c r="A19" s="183"/>
      <c r="B19" s="184"/>
      <c r="C19" s="184"/>
      <c r="D19" s="184"/>
      <c r="E19" s="184"/>
      <c r="F19" s="184"/>
      <c r="G19" s="184"/>
      <c r="H19" s="184"/>
      <c r="I19" s="184"/>
      <c r="J19" s="52"/>
      <c r="K19" s="53"/>
      <c r="L19" s="54"/>
    </row>
    <row r="20" spans="1:256" ht="47.25" customHeight="1" x14ac:dyDescent="0.25">
      <c r="A20" s="185" t="s">
        <v>19</v>
      </c>
      <c r="B20" s="186"/>
      <c r="C20" s="186"/>
      <c r="D20" s="186"/>
      <c r="E20" s="186"/>
      <c r="F20" s="186"/>
      <c r="G20" s="186"/>
      <c r="H20" s="186"/>
      <c r="I20" s="187"/>
      <c r="J20" s="52"/>
      <c r="K20" s="53"/>
      <c r="L20" s="54"/>
    </row>
    <row r="21" spans="1:256" ht="21.75" customHeight="1" x14ac:dyDescent="0.2">
      <c r="A21" s="201" t="s">
        <v>20</v>
      </c>
      <c r="B21" s="202"/>
      <c r="C21" s="202"/>
      <c r="D21" s="202"/>
      <c r="E21" s="202"/>
      <c r="F21" s="202"/>
      <c r="G21" s="202"/>
      <c r="H21" s="202"/>
      <c r="I21" s="203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  <c r="FO21" s="200"/>
      <c r="FP21" s="200"/>
      <c r="FQ21" s="200"/>
      <c r="FR21" s="200"/>
      <c r="FS21" s="200"/>
      <c r="FT21" s="200"/>
      <c r="FU21" s="200"/>
      <c r="FV21" s="200"/>
      <c r="FW21" s="200"/>
      <c r="FX21" s="200"/>
      <c r="FY21" s="200"/>
      <c r="FZ21" s="200"/>
      <c r="GA21" s="200"/>
      <c r="GB21" s="200"/>
      <c r="GC21" s="200"/>
      <c r="GD21" s="200"/>
      <c r="GE21" s="200"/>
      <c r="GF21" s="200"/>
      <c r="GG21" s="200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00"/>
      <c r="GT21" s="200"/>
      <c r="GU21" s="200"/>
      <c r="GV21" s="200"/>
      <c r="GW21" s="200"/>
      <c r="GX21" s="200"/>
      <c r="GY21" s="200"/>
      <c r="GZ21" s="200"/>
      <c r="HA21" s="200"/>
      <c r="HB21" s="200"/>
      <c r="HC21" s="200"/>
      <c r="HD21" s="200"/>
      <c r="HE21" s="200"/>
      <c r="HF21" s="200"/>
      <c r="HG21" s="200"/>
      <c r="HH21" s="200"/>
      <c r="HI21" s="200"/>
      <c r="HJ21" s="200"/>
      <c r="HK21" s="200"/>
      <c r="HL21" s="200"/>
      <c r="HM21" s="200"/>
      <c r="HN21" s="200"/>
      <c r="HO21" s="200"/>
      <c r="HP21" s="200"/>
      <c r="HQ21" s="200"/>
      <c r="HR21" s="200"/>
      <c r="HS21" s="200"/>
      <c r="HT21" s="200"/>
      <c r="HU21" s="200"/>
      <c r="HV21" s="200"/>
      <c r="HW21" s="200"/>
      <c r="HX21" s="200"/>
      <c r="HY21" s="200"/>
      <c r="HZ21" s="200"/>
      <c r="IA21" s="200"/>
      <c r="IB21" s="200"/>
      <c r="IC21" s="200"/>
      <c r="ID21" s="200"/>
      <c r="IE21" s="200"/>
      <c r="IF21" s="200"/>
      <c r="IG21" s="200"/>
      <c r="IH21" s="200"/>
      <c r="II21" s="200"/>
      <c r="IJ21" s="200"/>
      <c r="IK21" s="200"/>
      <c r="IL21" s="200"/>
      <c r="IM21" s="200"/>
      <c r="IN21" s="200"/>
      <c r="IO21" s="200"/>
      <c r="IP21" s="200"/>
      <c r="IQ21" s="200"/>
      <c r="IR21" s="200"/>
      <c r="IS21" s="200"/>
      <c r="IT21" s="200"/>
      <c r="IU21" s="200"/>
      <c r="IV21" s="200"/>
    </row>
    <row r="22" spans="1:256" ht="27.75" customHeight="1" x14ac:dyDescent="0.2">
      <c r="A22" s="117">
        <v>1</v>
      </c>
      <c r="B22" s="167" t="s">
        <v>21</v>
      </c>
      <c r="C22" s="167"/>
      <c r="D22" s="167"/>
      <c r="E22" s="167"/>
      <c r="F22" s="167"/>
      <c r="G22" s="167"/>
      <c r="H22" s="204" t="s">
        <v>204</v>
      </c>
      <c r="I22" s="205"/>
    </row>
    <row r="23" spans="1:256" ht="15.75" customHeight="1" x14ac:dyDescent="0.2">
      <c r="A23" s="117">
        <v>2</v>
      </c>
      <c r="B23" s="167" t="s">
        <v>22</v>
      </c>
      <c r="C23" s="167"/>
      <c r="D23" s="167"/>
      <c r="E23" s="167"/>
      <c r="F23" s="167"/>
      <c r="G23" s="167"/>
      <c r="H23" s="206"/>
      <c r="I23" s="207"/>
      <c r="J23" s="114"/>
      <c r="K23" s="67"/>
      <c r="L23" s="67"/>
      <c r="M23" s="67"/>
    </row>
    <row r="24" spans="1:256" ht="15.75" customHeight="1" x14ac:dyDescent="0.2">
      <c r="A24" s="117">
        <v>3</v>
      </c>
      <c r="B24" s="167" t="s">
        <v>23</v>
      </c>
      <c r="C24" s="167"/>
      <c r="D24" s="167"/>
      <c r="E24" s="167"/>
      <c r="F24" s="167"/>
      <c r="G24" s="167"/>
      <c r="H24" s="218" t="s">
        <v>24</v>
      </c>
      <c r="I24" s="219"/>
    </row>
    <row r="25" spans="1:256" ht="29.25" customHeight="1" x14ac:dyDescent="0.2">
      <c r="A25" s="117">
        <v>4</v>
      </c>
      <c r="B25" s="167" t="s">
        <v>144</v>
      </c>
      <c r="C25" s="167"/>
      <c r="D25" s="167"/>
      <c r="E25" s="167"/>
      <c r="F25" s="167"/>
      <c r="G25" s="167"/>
      <c r="H25" s="220"/>
      <c r="I25" s="221"/>
    </row>
    <row r="26" spans="1:256" customFormat="1" ht="24.75" customHeight="1" x14ac:dyDescent="0.25">
      <c r="A26" s="129">
        <v>5</v>
      </c>
      <c r="B26" s="213" t="s">
        <v>145</v>
      </c>
      <c r="C26" s="222"/>
      <c r="D26" s="222"/>
      <c r="E26" s="222"/>
      <c r="F26" s="222"/>
      <c r="G26" s="223"/>
      <c r="H26" s="216">
        <f>ROUND((H23/220),2)</f>
        <v>0</v>
      </c>
      <c r="I26" s="217"/>
      <c r="L26" s="110"/>
    </row>
    <row r="27" spans="1:256" s="56" customFormat="1" ht="15" hidden="1" x14ac:dyDescent="0.25">
      <c r="A27" s="55">
        <v>6</v>
      </c>
      <c r="B27" s="208" t="s">
        <v>146</v>
      </c>
      <c r="C27" s="209"/>
      <c r="D27" s="209"/>
      <c r="E27" s="209"/>
      <c r="F27" s="209"/>
      <c r="G27" s="210"/>
      <c r="H27" s="211">
        <v>6.62</v>
      </c>
      <c r="I27" s="212"/>
      <c r="J27" s="56">
        <f>+H26*1.3</f>
        <v>0</v>
      </c>
    </row>
    <row r="28" spans="1:256" customFormat="1" ht="23.25" customHeight="1" x14ac:dyDescent="0.25">
      <c r="A28" s="129">
        <v>7</v>
      </c>
      <c r="B28" s="213" t="s">
        <v>27</v>
      </c>
      <c r="C28" s="160"/>
      <c r="D28" s="160"/>
      <c r="E28" s="160"/>
      <c r="F28" s="160"/>
      <c r="G28" s="161"/>
      <c r="H28" s="214">
        <f>ROUND(H26*1.5,2)</f>
        <v>0</v>
      </c>
      <c r="I28" s="215"/>
    </row>
    <row r="29" spans="1:256" customFormat="1" ht="33" customHeight="1" x14ac:dyDescent="0.25">
      <c r="A29" s="129">
        <v>8</v>
      </c>
      <c r="B29" s="213" t="s">
        <v>147</v>
      </c>
      <c r="C29" s="160"/>
      <c r="D29" s="160"/>
      <c r="E29" s="160"/>
      <c r="F29" s="160"/>
      <c r="G29" s="161"/>
      <c r="H29" s="216">
        <f>H23*0.3</f>
        <v>0</v>
      </c>
      <c r="I29" s="217"/>
    </row>
    <row r="30" spans="1:256" customFormat="1" ht="15.75" customHeight="1" x14ac:dyDescent="0.25">
      <c r="A30" s="129">
        <v>9</v>
      </c>
      <c r="B30" s="230" t="s">
        <v>29</v>
      </c>
      <c r="C30" s="231"/>
      <c r="D30" s="231"/>
      <c r="E30" s="231"/>
      <c r="F30" s="231"/>
      <c r="G30" s="232"/>
      <c r="H30" s="233">
        <v>2</v>
      </c>
      <c r="I30" s="234"/>
    </row>
    <row r="31" spans="1:256" ht="9" customHeight="1" x14ac:dyDescent="0.2">
      <c r="A31" s="183"/>
      <c r="B31" s="235"/>
      <c r="C31" s="235"/>
      <c r="D31" s="235"/>
      <c r="E31" s="235"/>
      <c r="F31" s="235"/>
      <c r="G31" s="235"/>
      <c r="H31" s="235"/>
      <c r="I31" s="235"/>
    </row>
    <row r="32" spans="1:256" ht="14.25" customHeight="1" x14ac:dyDescent="0.2">
      <c r="A32" s="236" t="s">
        <v>30</v>
      </c>
      <c r="B32" s="237"/>
      <c r="C32" s="237"/>
      <c r="D32" s="237"/>
      <c r="E32" s="237"/>
      <c r="F32" s="237"/>
      <c r="G32" s="237"/>
      <c r="H32" s="237"/>
      <c r="I32" s="238"/>
    </row>
    <row r="33" spans="1:12" ht="9" customHeight="1" x14ac:dyDescent="0.25">
      <c r="A33" s="239"/>
      <c r="B33" s="240"/>
      <c r="C33" s="240"/>
      <c r="D33" s="240"/>
      <c r="E33" s="240"/>
      <c r="F33" s="240"/>
      <c r="G33" s="240"/>
      <c r="H33" s="240"/>
      <c r="I33" s="241"/>
    </row>
    <row r="34" spans="1:12" ht="26.25" customHeight="1" x14ac:dyDescent="0.2">
      <c r="A34" s="242" t="s">
        <v>148</v>
      </c>
      <c r="B34" s="243"/>
      <c r="C34" s="243"/>
      <c r="D34" s="243"/>
      <c r="E34" s="243"/>
      <c r="F34" s="243"/>
      <c r="G34" s="243"/>
      <c r="H34" s="243"/>
      <c r="I34" s="244"/>
    </row>
    <row r="35" spans="1:12" s="59" customFormat="1" ht="22.5" customHeight="1" x14ac:dyDescent="0.2">
      <c r="A35" s="57">
        <v>1</v>
      </c>
      <c r="B35" s="201" t="s">
        <v>149</v>
      </c>
      <c r="C35" s="202"/>
      <c r="D35" s="202"/>
      <c r="E35" s="202"/>
      <c r="F35" s="202"/>
      <c r="G35" s="224"/>
      <c r="H35" s="58" t="s">
        <v>33</v>
      </c>
      <c r="I35" s="57" t="s">
        <v>34</v>
      </c>
    </row>
    <row r="36" spans="1:12" ht="12.75" x14ac:dyDescent="0.2">
      <c r="A36" s="117" t="s">
        <v>3</v>
      </c>
      <c r="B36" s="159" t="s">
        <v>181</v>
      </c>
      <c r="C36" s="160"/>
      <c r="D36" s="160"/>
      <c r="E36" s="160"/>
      <c r="F36" s="160"/>
      <c r="G36" s="160"/>
      <c r="H36" s="225"/>
      <c r="I36" s="4">
        <f>H23*H30</f>
        <v>0</v>
      </c>
    </row>
    <row r="37" spans="1:12" ht="15" hidden="1" x14ac:dyDescent="0.2">
      <c r="A37" s="117" t="s">
        <v>5</v>
      </c>
      <c r="B37" s="159" t="s">
        <v>35</v>
      </c>
      <c r="C37" s="226"/>
      <c r="D37" s="226"/>
      <c r="E37" s="226"/>
      <c r="F37" s="226"/>
      <c r="G37" s="226"/>
      <c r="H37" s="5"/>
      <c r="I37" s="6" t="s">
        <v>14</v>
      </c>
    </row>
    <row r="38" spans="1:12" ht="12.75" customHeight="1" x14ac:dyDescent="0.2">
      <c r="A38" s="117" t="s">
        <v>6</v>
      </c>
      <c r="B38" s="159" t="s">
        <v>198</v>
      </c>
      <c r="C38" s="227"/>
      <c r="D38" s="227"/>
      <c r="E38" s="227"/>
      <c r="F38" s="227"/>
      <c r="G38" s="227"/>
      <c r="H38" s="225"/>
      <c r="I38" s="4">
        <f>ROUND(H30*15*H28,2)</f>
        <v>0</v>
      </c>
      <c r="K38" s="60"/>
    </row>
    <row r="39" spans="1:12" ht="24.75" customHeight="1" x14ac:dyDescent="0.2">
      <c r="A39" s="117" t="s">
        <v>8</v>
      </c>
      <c r="B39" s="159" t="s">
        <v>197</v>
      </c>
      <c r="C39" s="228"/>
      <c r="D39" s="228"/>
      <c r="E39" s="228"/>
      <c r="F39" s="228"/>
      <c r="G39" s="228"/>
      <c r="H39" s="229"/>
      <c r="I39" s="4">
        <f>ROUND($H$26/6,2)*2*15</f>
        <v>0</v>
      </c>
      <c r="J39" s="114"/>
      <c r="K39" s="60"/>
    </row>
    <row r="40" spans="1:12" ht="22.5" customHeight="1" x14ac:dyDescent="0.2">
      <c r="A40" s="117" t="s">
        <v>36</v>
      </c>
      <c r="B40" s="159" t="s">
        <v>182</v>
      </c>
      <c r="C40" s="227"/>
      <c r="D40" s="227"/>
      <c r="E40" s="227"/>
      <c r="F40" s="227"/>
      <c r="G40" s="227"/>
      <c r="H40" s="225"/>
      <c r="I40" s="4">
        <f>ROUND(SUM(I38:I39)*0.2,2)</f>
        <v>0</v>
      </c>
    </row>
    <row r="41" spans="1:12" ht="73.5" customHeight="1" x14ac:dyDescent="0.2">
      <c r="A41" s="117" t="s">
        <v>38</v>
      </c>
      <c r="B41" s="247" t="s">
        <v>212</v>
      </c>
      <c r="C41" s="248"/>
      <c r="D41" s="248"/>
      <c r="E41" s="248"/>
      <c r="F41" s="248"/>
      <c r="G41" s="248"/>
      <c r="H41" s="249"/>
      <c r="I41" s="4">
        <f>ROUND(H26*12*0.92,2)</f>
        <v>0</v>
      </c>
    </row>
    <row r="42" spans="1:12" ht="26.25" customHeight="1" x14ac:dyDescent="0.2">
      <c r="A42" s="117" t="s">
        <v>39</v>
      </c>
      <c r="B42" s="250" t="s">
        <v>199</v>
      </c>
      <c r="C42" s="251"/>
      <c r="D42" s="251"/>
      <c r="E42" s="251"/>
      <c r="F42" s="251"/>
      <c r="G42" s="252"/>
      <c r="H42" s="7">
        <v>0.3</v>
      </c>
      <c r="I42" s="4">
        <f>ROUND(H42*SUM(I36:I41),2)</f>
        <v>0</v>
      </c>
    </row>
    <row r="43" spans="1:12" ht="15.75" customHeight="1" x14ac:dyDescent="0.2">
      <c r="A43" s="117" t="s">
        <v>40</v>
      </c>
      <c r="B43" s="159" t="s">
        <v>42</v>
      </c>
      <c r="C43" s="227"/>
      <c r="D43" s="227"/>
      <c r="E43" s="227"/>
      <c r="F43" s="227"/>
      <c r="G43" s="227"/>
      <c r="H43" s="225"/>
      <c r="I43" s="6" t="s">
        <v>14</v>
      </c>
      <c r="L43" s="61"/>
    </row>
    <row r="44" spans="1:12" ht="15.75" customHeight="1" x14ac:dyDescent="0.2">
      <c r="A44" s="253" t="s">
        <v>43</v>
      </c>
      <c r="B44" s="254"/>
      <c r="C44" s="254"/>
      <c r="D44" s="254"/>
      <c r="E44" s="254"/>
      <c r="F44" s="254"/>
      <c r="G44" s="254"/>
      <c r="H44" s="255"/>
      <c r="I44" s="8">
        <f>SUM(I36:I43)</f>
        <v>0</v>
      </c>
    </row>
    <row r="45" spans="1:12" ht="30" customHeight="1" x14ac:dyDescent="0.2">
      <c r="A45" s="256" t="s">
        <v>44</v>
      </c>
      <c r="B45" s="257"/>
      <c r="C45" s="257"/>
      <c r="D45" s="257"/>
      <c r="E45" s="257"/>
      <c r="F45" s="257"/>
      <c r="G45" s="257"/>
      <c r="H45" s="257"/>
      <c r="I45" s="258"/>
    </row>
    <row r="46" spans="1:12" ht="18.75" customHeight="1" x14ac:dyDescent="0.2">
      <c r="A46" s="62">
        <v>2</v>
      </c>
      <c r="B46" s="201" t="s">
        <v>45</v>
      </c>
      <c r="C46" s="202"/>
      <c r="D46" s="202"/>
      <c r="E46" s="202"/>
      <c r="F46" s="202"/>
      <c r="G46" s="202"/>
      <c r="H46" s="259"/>
      <c r="I46" s="116" t="s">
        <v>46</v>
      </c>
      <c r="L46" s="112"/>
    </row>
    <row r="47" spans="1:12" ht="27" customHeight="1" x14ac:dyDescent="0.2">
      <c r="A47" s="125" t="s">
        <v>3</v>
      </c>
      <c r="B47" s="167" t="s">
        <v>183</v>
      </c>
      <c r="C47" s="167"/>
      <c r="D47" s="167"/>
      <c r="E47" s="167"/>
      <c r="F47" s="167"/>
      <c r="G47" s="167"/>
      <c r="H47" s="245"/>
      <c r="I47" s="13">
        <f>IF(ROUND((H48*15*2*H49)-(I36*0.06),2)&lt;0,0,ROUND((H48*15*2*H49)-((I36)*0.06),2))</f>
        <v>0</v>
      </c>
    </row>
    <row r="48" spans="1:12" ht="33.75" customHeight="1" x14ac:dyDescent="0.2">
      <c r="A48" s="125"/>
      <c r="B48" s="159" t="s">
        <v>216</v>
      </c>
      <c r="C48" s="160"/>
      <c r="D48" s="160"/>
      <c r="E48" s="160"/>
      <c r="F48" s="160"/>
      <c r="G48" s="160"/>
      <c r="H48" s="113">
        <v>0</v>
      </c>
      <c r="I48" s="111"/>
    </row>
    <row r="49" spans="1:16" ht="30" customHeight="1" x14ac:dyDescent="0.2">
      <c r="A49" s="125"/>
      <c r="B49" s="167" t="s">
        <v>48</v>
      </c>
      <c r="C49" s="167"/>
      <c r="D49" s="167"/>
      <c r="E49" s="167"/>
      <c r="F49" s="167"/>
      <c r="G49" s="167"/>
      <c r="H49" s="135">
        <v>0</v>
      </c>
      <c r="I49" s="111"/>
    </row>
    <row r="50" spans="1:16" ht="39.75" customHeight="1" x14ac:dyDescent="0.2">
      <c r="A50" s="125" t="s">
        <v>5</v>
      </c>
      <c r="B50" s="159" t="s">
        <v>184</v>
      </c>
      <c r="C50" s="160"/>
      <c r="D50" s="160"/>
      <c r="E50" s="160"/>
      <c r="F50" s="160"/>
      <c r="G50" s="160"/>
      <c r="H50" s="246"/>
      <c r="I50" s="63">
        <f>ROUND(15*2*H51*(1-0.2),2)*1+ROUND(21.726*6*(1-0.2),2)*0</f>
        <v>0</v>
      </c>
    </row>
    <row r="51" spans="1:16" ht="29.25" customHeight="1" x14ac:dyDescent="0.2">
      <c r="A51" s="125"/>
      <c r="B51" s="159" t="s">
        <v>200</v>
      </c>
      <c r="C51" s="160"/>
      <c r="D51" s="160"/>
      <c r="E51" s="160"/>
      <c r="F51" s="160"/>
      <c r="G51" s="160"/>
      <c r="H51" s="113">
        <v>0</v>
      </c>
      <c r="I51" s="111"/>
      <c r="J51" s="114"/>
    </row>
    <row r="52" spans="1:16" ht="15" customHeight="1" x14ac:dyDescent="0.2">
      <c r="A52" s="125" t="s">
        <v>6</v>
      </c>
      <c r="B52" s="159" t="s">
        <v>49</v>
      </c>
      <c r="C52" s="160"/>
      <c r="D52" s="160"/>
      <c r="E52" s="160"/>
      <c r="F52" s="160"/>
      <c r="G52" s="160"/>
      <c r="H52" s="246"/>
      <c r="I52" s="13">
        <v>0</v>
      </c>
    </row>
    <row r="53" spans="1:16" ht="15.75" customHeight="1" x14ac:dyDescent="0.2">
      <c r="A53" s="125" t="s">
        <v>8</v>
      </c>
      <c r="B53" s="268" t="s">
        <v>50</v>
      </c>
      <c r="C53" s="227"/>
      <c r="D53" s="227"/>
      <c r="E53" s="227"/>
      <c r="F53" s="227"/>
      <c r="G53" s="227"/>
      <c r="H53" s="246"/>
      <c r="I53" s="14">
        <v>0</v>
      </c>
    </row>
    <row r="54" spans="1:16" ht="44.25" customHeight="1" x14ac:dyDescent="0.2">
      <c r="A54" s="125" t="s">
        <v>36</v>
      </c>
      <c r="B54" s="159" t="s">
        <v>201</v>
      </c>
      <c r="C54" s="165"/>
      <c r="D54" s="165"/>
      <c r="E54" s="165"/>
      <c r="F54" s="165"/>
      <c r="G54" s="165"/>
      <c r="H54" s="166"/>
      <c r="I54" s="13">
        <f>ROUND(I44*52*0.00955%,2)</f>
        <v>0</v>
      </c>
      <c r="J54" s="114"/>
    </row>
    <row r="55" spans="1:16" ht="42" customHeight="1" x14ac:dyDescent="0.2">
      <c r="A55" s="125" t="s">
        <v>38</v>
      </c>
      <c r="B55" s="159" t="s">
        <v>202</v>
      </c>
      <c r="C55" s="243"/>
      <c r="D55" s="243"/>
      <c r="E55" s="243"/>
      <c r="F55" s="243"/>
      <c r="G55" s="243"/>
      <c r="H55" s="244"/>
      <c r="I55" s="13">
        <f>ROUND(I36*0.00955%*2,2)</f>
        <v>0</v>
      </c>
      <c r="J55" s="114"/>
    </row>
    <row r="56" spans="1:16" ht="15.75" customHeight="1" x14ac:dyDescent="0.2">
      <c r="A56" s="125" t="s">
        <v>39</v>
      </c>
      <c r="B56" s="268" t="s">
        <v>51</v>
      </c>
      <c r="C56" s="227"/>
      <c r="D56" s="227"/>
      <c r="E56" s="227"/>
      <c r="F56" s="227"/>
      <c r="G56" s="227"/>
      <c r="H56" s="246"/>
      <c r="I56" s="14">
        <v>0</v>
      </c>
    </row>
    <row r="57" spans="1:16" ht="15.75" customHeight="1" x14ac:dyDescent="0.2">
      <c r="A57" s="128"/>
      <c r="B57" s="269" t="s">
        <v>52</v>
      </c>
      <c r="C57" s="270"/>
      <c r="D57" s="270"/>
      <c r="E57" s="270"/>
      <c r="F57" s="270"/>
      <c r="G57" s="270"/>
      <c r="H57" s="271"/>
      <c r="I57" s="64">
        <f>SUM(I47:I56)</f>
        <v>0</v>
      </c>
    </row>
    <row r="58" spans="1:16" ht="7.5" customHeight="1" x14ac:dyDescent="0.2">
      <c r="A58" s="272"/>
      <c r="B58" s="273"/>
      <c r="C58" s="273"/>
      <c r="D58" s="273"/>
      <c r="E58" s="273"/>
      <c r="F58" s="273"/>
      <c r="G58" s="273"/>
      <c r="H58" s="273"/>
      <c r="I58" s="274"/>
    </row>
    <row r="59" spans="1:16" ht="36" customHeight="1" x14ac:dyDescent="0.2">
      <c r="A59" s="260" t="s">
        <v>53</v>
      </c>
      <c r="B59" s="160"/>
      <c r="C59" s="160"/>
      <c r="D59" s="160"/>
      <c r="E59" s="160"/>
      <c r="F59" s="160"/>
      <c r="G59" s="160"/>
      <c r="H59" s="160"/>
      <c r="I59" s="161"/>
    </row>
    <row r="60" spans="1:16" ht="7.5" customHeight="1" x14ac:dyDescent="0.2">
      <c r="A60" s="261"/>
      <c r="B60" s="262"/>
      <c r="C60" s="262"/>
      <c r="D60" s="262"/>
      <c r="E60" s="262"/>
      <c r="F60" s="262"/>
      <c r="G60" s="262"/>
      <c r="H60" s="262"/>
      <c r="I60" s="263"/>
    </row>
    <row r="61" spans="1:16" ht="30" customHeight="1" x14ac:dyDescent="0.2">
      <c r="A61" s="264" t="s">
        <v>54</v>
      </c>
      <c r="B61" s="265"/>
      <c r="C61" s="265"/>
      <c r="D61" s="265"/>
      <c r="E61" s="265"/>
      <c r="F61" s="265"/>
      <c r="G61" s="265"/>
      <c r="H61" s="265"/>
      <c r="I61" s="266"/>
      <c r="J61" s="65"/>
    </row>
    <row r="62" spans="1:16" ht="15.75" customHeight="1" x14ac:dyDescent="0.2">
      <c r="A62" s="62">
        <v>3</v>
      </c>
      <c r="B62" s="201" t="s">
        <v>55</v>
      </c>
      <c r="C62" s="202"/>
      <c r="D62" s="202"/>
      <c r="E62" s="202"/>
      <c r="F62" s="202"/>
      <c r="G62" s="202"/>
      <c r="H62" s="267"/>
      <c r="I62" s="62" t="s">
        <v>46</v>
      </c>
    </row>
    <row r="63" spans="1:16" ht="66.75" customHeight="1" x14ac:dyDescent="0.2">
      <c r="A63" s="125" t="s">
        <v>3</v>
      </c>
      <c r="B63" s="159" t="s">
        <v>174</v>
      </c>
      <c r="C63" s="160"/>
      <c r="D63" s="160"/>
      <c r="E63" s="160"/>
      <c r="F63" s="160"/>
      <c r="G63" s="160"/>
      <c r="H63" s="225"/>
      <c r="I63" s="13">
        <v>0</v>
      </c>
    </row>
    <row r="64" spans="1:16" ht="46.5" customHeight="1" x14ac:dyDescent="0.2">
      <c r="A64" s="125" t="s">
        <v>5</v>
      </c>
      <c r="B64" s="159" t="s">
        <v>217</v>
      </c>
      <c r="C64" s="160"/>
      <c r="D64" s="160"/>
      <c r="E64" s="160"/>
      <c r="F64" s="160"/>
      <c r="G64" s="160"/>
      <c r="H64" s="161"/>
      <c r="I64" s="14">
        <v>0</v>
      </c>
      <c r="J64" s="131"/>
      <c r="K64" s="132"/>
      <c r="L64" s="132"/>
      <c r="M64" s="132"/>
      <c r="N64" s="132"/>
      <c r="O64" s="132"/>
      <c r="P64" s="132"/>
    </row>
    <row r="65" spans="1:16" ht="32.25" customHeight="1" x14ac:dyDescent="0.2">
      <c r="A65" s="125" t="s">
        <v>6</v>
      </c>
      <c r="B65" s="159" t="s">
        <v>214</v>
      </c>
      <c r="C65" s="160"/>
      <c r="D65" s="160"/>
      <c r="E65" s="160"/>
      <c r="F65" s="160"/>
      <c r="G65" s="160"/>
      <c r="H65" s="161"/>
      <c r="I65" s="14">
        <v>0</v>
      </c>
      <c r="J65" s="133"/>
      <c r="K65" s="134"/>
      <c r="L65" s="134"/>
      <c r="M65" s="134"/>
      <c r="N65" s="134"/>
      <c r="O65" s="134"/>
      <c r="P65" s="134"/>
    </row>
    <row r="66" spans="1:16" ht="15.75" customHeight="1" x14ac:dyDescent="0.2">
      <c r="A66" s="269" t="s">
        <v>56</v>
      </c>
      <c r="B66" s="277"/>
      <c r="C66" s="277"/>
      <c r="D66" s="277"/>
      <c r="E66" s="277"/>
      <c r="F66" s="277"/>
      <c r="G66" s="277"/>
      <c r="H66" s="278"/>
      <c r="I66" s="66">
        <f>ROUND(SUM(I63:I65),2)</f>
        <v>0</v>
      </c>
      <c r="J66" s="133"/>
      <c r="K66" s="134"/>
      <c r="L66" s="134"/>
      <c r="M66" s="134"/>
      <c r="N66" s="134"/>
      <c r="O66" s="134"/>
      <c r="P66" s="134"/>
    </row>
    <row r="67" spans="1:16" ht="8.25" customHeight="1" x14ac:dyDescent="0.2">
      <c r="A67" s="279"/>
      <c r="B67" s="280"/>
      <c r="C67" s="280"/>
      <c r="D67" s="280"/>
      <c r="E67" s="280"/>
      <c r="F67" s="280"/>
      <c r="G67" s="280"/>
      <c r="H67" s="280"/>
      <c r="I67" s="281"/>
      <c r="J67" s="133"/>
      <c r="K67" s="134"/>
      <c r="L67" s="134"/>
      <c r="M67" s="134"/>
      <c r="N67" s="134"/>
      <c r="O67" s="134"/>
      <c r="P67" s="134"/>
    </row>
    <row r="68" spans="1:16" ht="40.5" customHeight="1" x14ac:dyDescent="0.2">
      <c r="A68" s="260" t="s">
        <v>203</v>
      </c>
      <c r="B68" s="275"/>
      <c r="C68" s="275"/>
      <c r="D68" s="275"/>
      <c r="E68" s="275"/>
      <c r="F68" s="275"/>
      <c r="G68" s="275"/>
      <c r="H68" s="275"/>
      <c r="I68" s="276"/>
      <c r="J68" s="133"/>
      <c r="K68" s="134"/>
      <c r="L68" s="134"/>
      <c r="M68" s="134"/>
      <c r="N68" s="134"/>
      <c r="O68" s="134"/>
      <c r="P68" s="134"/>
    </row>
    <row r="69" spans="1:16" ht="8.25" customHeight="1" x14ac:dyDescent="0.2">
      <c r="A69" s="121"/>
      <c r="B69" s="122"/>
      <c r="C69" s="122"/>
      <c r="D69" s="122"/>
      <c r="E69" s="122"/>
      <c r="F69" s="122"/>
      <c r="G69" s="122"/>
      <c r="H69" s="122"/>
      <c r="I69" s="123"/>
      <c r="J69" s="133"/>
      <c r="K69" s="134"/>
      <c r="L69" s="134"/>
      <c r="M69" s="134"/>
      <c r="N69" s="134"/>
      <c r="O69" s="134"/>
      <c r="P69" s="134"/>
    </row>
    <row r="70" spans="1:16" s="67" customFormat="1" ht="42" customHeight="1" x14ac:dyDescent="0.2">
      <c r="A70" s="242" t="s">
        <v>218</v>
      </c>
      <c r="B70" s="243"/>
      <c r="C70" s="243"/>
      <c r="D70" s="243"/>
      <c r="E70" s="243"/>
      <c r="F70" s="243"/>
      <c r="G70" s="243"/>
      <c r="H70" s="243"/>
      <c r="I70" s="244"/>
      <c r="J70" s="131"/>
      <c r="K70" s="132"/>
      <c r="L70" s="132"/>
      <c r="M70" s="132"/>
      <c r="N70" s="132"/>
      <c r="O70" s="132"/>
      <c r="P70" s="132"/>
    </row>
    <row r="71" spans="1:16" s="67" customFormat="1" ht="28.5" customHeight="1" x14ac:dyDescent="0.2">
      <c r="A71" s="68" t="s">
        <v>57</v>
      </c>
      <c r="B71" s="201" t="s">
        <v>90</v>
      </c>
      <c r="C71" s="202"/>
      <c r="D71" s="202"/>
      <c r="E71" s="202"/>
      <c r="F71" s="202"/>
      <c r="G71" s="224"/>
      <c r="H71" s="69" t="s">
        <v>33</v>
      </c>
      <c r="I71" s="116" t="s">
        <v>46</v>
      </c>
    </row>
    <row r="72" spans="1:16" s="67" customFormat="1" ht="15.75" customHeight="1" x14ac:dyDescent="0.2">
      <c r="A72" s="120" t="s">
        <v>3</v>
      </c>
      <c r="B72" s="260" t="s">
        <v>150</v>
      </c>
      <c r="C72" s="275"/>
      <c r="D72" s="275"/>
      <c r="E72" s="275"/>
      <c r="F72" s="275"/>
      <c r="G72" s="276"/>
      <c r="H72" s="70">
        <v>0.2</v>
      </c>
      <c r="I72" s="29">
        <f>ROUND($I$44*H72,2)</f>
        <v>0</v>
      </c>
    </row>
    <row r="73" spans="1:16" s="67" customFormat="1" ht="15.75" customHeight="1" x14ac:dyDescent="0.2">
      <c r="A73" s="120" t="s">
        <v>5</v>
      </c>
      <c r="B73" s="260" t="s">
        <v>151</v>
      </c>
      <c r="C73" s="275"/>
      <c r="D73" s="275"/>
      <c r="E73" s="275"/>
      <c r="F73" s="275"/>
      <c r="G73" s="276"/>
      <c r="H73" s="70">
        <v>1.4999999999999999E-2</v>
      </c>
      <c r="I73" s="29">
        <f t="shared" ref="I73:I79" si="0">ROUND($I$44*H73,2)</f>
        <v>0</v>
      </c>
    </row>
    <row r="74" spans="1:16" s="67" customFormat="1" ht="15.75" customHeight="1" x14ac:dyDescent="0.2">
      <c r="A74" s="120" t="s">
        <v>6</v>
      </c>
      <c r="B74" s="260" t="s">
        <v>152</v>
      </c>
      <c r="C74" s="275"/>
      <c r="D74" s="275"/>
      <c r="E74" s="275"/>
      <c r="F74" s="275"/>
      <c r="G74" s="276"/>
      <c r="H74" s="70">
        <v>0.01</v>
      </c>
      <c r="I74" s="29">
        <f t="shared" si="0"/>
        <v>0</v>
      </c>
    </row>
    <row r="75" spans="1:16" s="67" customFormat="1" ht="15.75" customHeight="1" x14ac:dyDescent="0.2">
      <c r="A75" s="120" t="s">
        <v>8</v>
      </c>
      <c r="B75" s="260" t="s">
        <v>153</v>
      </c>
      <c r="C75" s="275"/>
      <c r="D75" s="275"/>
      <c r="E75" s="275"/>
      <c r="F75" s="275"/>
      <c r="G75" s="276"/>
      <c r="H75" s="70">
        <v>2E-3</v>
      </c>
      <c r="I75" s="29">
        <f t="shared" si="0"/>
        <v>0</v>
      </c>
    </row>
    <row r="76" spans="1:16" ht="15.75" customHeight="1" x14ac:dyDescent="0.2">
      <c r="A76" s="120" t="s">
        <v>36</v>
      </c>
      <c r="B76" s="159" t="s">
        <v>154</v>
      </c>
      <c r="C76" s="160"/>
      <c r="D76" s="160"/>
      <c r="E76" s="160"/>
      <c r="F76" s="160"/>
      <c r="G76" s="161"/>
      <c r="H76" s="71">
        <v>2.5000000000000001E-2</v>
      </c>
      <c r="I76" s="29">
        <f t="shared" si="0"/>
        <v>0</v>
      </c>
    </row>
    <row r="77" spans="1:16" ht="15.75" customHeight="1" x14ac:dyDescent="0.2">
      <c r="A77" s="120" t="s">
        <v>38</v>
      </c>
      <c r="B77" s="159" t="s">
        <v>155</v>
      </c>
      <c r="C77" s="160"/>
      <c r="D77" s="160"/>
      <c r="E77" s="160"/>
      <c r="F77" s="160"/>
      <c r="G77" s="161"/>
      <c r="H77" s="71">
        <v>0.08</v>
      </c>
      <c r="I77" s="29">
        <f t="shared" si="0"/>
        <v>0</v>
      </c>
    </row>
    <row r="78" spans="1:16" ht="91.5" customHeight="1" x14ac:dyDescent="0.2">
      <c r="A78" s="120" t="s">
        <v>39</v>
      </c>
      <c r="B78" s="167" t="s">
        <v>156</v>
      </c>
      <c r="C78" s="291"/>
      <c r="D78" s="119" t="s">
        <v>65</v>
      </c>
      <c r="E78" s="72">
        <v>0.03</v>
      </c>
      <c r="F78" s="119" t="s">
        <v>157</v>
      </c>
      <c r="G78" s="73">
        <v>1</v>
      </c>
      <c r="H78" s="74">
        <f>ROUND((E78*G78),6)</f>
        <v>0.03</v>
      </c>
      <c r="I78" s="29">
        <f t="shared" si="0"/>
        <v>0</v>
      </c>
    </row>
    <row r="79" spans="1:16" ht="15.75" customHeight="1" x14ac:dyDescent="0.2">
      <c r="A79" s="120" t="s">
        <v>40</v>
      </c>
      <c r="B79" s="159" t="s">
        <v>158</v>
      </c>
      <c r="C79" s="160"/>
      <c r="D79" s="160"/>
      <c r="E79" s="160"/>
      <c r="F79" s="160"/>
      <c r="G79" s="161"/>
      <c r="H79" s="71">
        <v>6.0000000000000001E-3</v>
      </c>
      <c r="I79" s="29">
        <f t="shared" si="0"/>
        <v>0</v>
      </c>
    </row>
    <row r="80" spans="1:16" ht="15.75" customHeight="1" x14ac:dyDescent="0.2">
      <c r="A80" s="269" t="s">
        <v>68</v>
      </c>
      <c r="B80" s="271"/>
      <c r="C80" s="271"/>
      <c r="D80" s="271"/>
      <c r="E80" s="271"/>
      <c r="F80" s="271"/>
      <c r="G80" s="292"/>
      <c r="H80" s="75">
        <f>SUM(H72:H79)</f>
        <v>0.3680000000000001</v>
      </c>
      <c r="I80" s="64">
        <f>SUM(I72:I79)</f>
        <v>0</v>
      </c>
    </row>
    <row r="81" spans="1:9" ht="8.25" customHeight="1" x14ac:dyDescent="0.2">
      <c r="A81" s="126"/>
      <c r="B81" s="127"/>
      <c r="C81" s="127"/>
      <c r="D81" s="127"/>
      <c r="E81" s="127"/>
      <c r="F81" s="127"/>
      <c r="G81" s="127"/>
      <c r="H81" s="76"/>
      <c r="I81" s="77"/>
    </row>
    <row r="82" spans="1:9" ht="49.5" customHeight="1" x14ac:dyDescent="0.2">
      <c r="A82" s="293" t="s">
        <v>69</v>
      </c>
      <c r="B82" s="294"/>
      <c r="C82" s="294"/>
      <c r="D82" s="294"/>
      <c r="E82" s="294"/>
      <c r="F82" s="294"/>
      <c r="G82" s="294"/>
      <c r="H82" s="294"/>
      <c r="I82" s="295"/>
    </row>
    <row r="83" spans="1:9" ht="7.5" customHeight="1" x14ac:dyDescent="0.2">
      <c r="A83" s="272"/>
      <c r="B83" s="280"/>
      <c r="C83" s="280"/>
      <c r="D83" s="280"/>
      <c r="E83" s="280"/>
      <c r="F83" s="280"/>
      <c r="G83" s="280"/>
      <c r="H83" s="280"/>
      <c r="I83" s="281"/>
    </row>
    <row r="84" spans="1:9" ht="18" customHeight="1" x14ac:dyDescent="0.2">
      <c r="A84" s="296" t="s">
        <v>159</v>
      </c>
      <c r="B84" s="297"/>
      <c r="C84" s="297"/>
      <c r="D84" s="297"/>
      <c r="E84" s="297"/>
      <c r="F84" s="297"/>
      <c r="G84" s="297"/>
      <c r="H84" s="297"/>
      <c r="I84" s="298"/>
    </row>
    <row r="85" spans="1:9" ht="15.75" customHeight="1" x14ac:dyDescent="0.2">
      <c r="A85" s="62" t="s">
        <v>71</v>
      </c>
      <c r="B85" s="201" t="s">
        <v>160</v>
      </c>
      <c r="C85" s="202"/>
      <c r="D85" s="202"/>
      <c r="E85" s="202"/>
      <c r="F85" s="202"/>
      <c r="G85" s="202"/>
      <c r="H85" s="203"/>
      <c r="I85" s="62" t="s">
        <v>46</v>
      </c>
    </row>
    <row r="86" spans="1:9" ht="49.5" customHeight="1" x14ac:dyDescent="0.2">
      <c r="A86" s="125" t="s">
        <v>3</v>
      </c>
      <c r="B86" s="260" t="s">
        <v>190</v>
      </c>
      <c r="C86" s="275"/>
      <c r="D86" s="275"/>
      <c r="E86" s="275"/>
      <c r="F86" s="275"/>
      <c r="G86" s="275"/>
      <c r="H86" s="161"/>
      <c r="I86" s="18">
        <f>ROUND($I$44*8.33%,2)</f>
        <v>0</v>
      </c>
    </row>
    <row r="87" spans="1:9" ht="15.75" customHeight="1" x14ac:dyDescent="0.2">
      <c r="A87" s="269" t="s">
        <v>73</v>
      </c>
      <c r="B87" s="270"/>
      <c r="C87" s="270"/>
      <c r="D87" s="270"/>
      <c r="E87" s="270"/>
      <c r="F87" s="270"/>
      <c r="G87" s="270"/>
      <c r="H87" s="282"/>
      <c r="I87" s="124">
        <f>SUM(I86:I86)</f>
        <v>0</v>
      </c>
    </row>
    <row r="88" spans="1:9" ht="39" customHeight="1" x14ac:dyDescent="0.2">
      <c r="A88" s="125" t="s">
        <v>6</v>
      </c>
      <c r="B88" s="283" t="s">
        <v>161</v>
      </c>
      <c r="C88" s="284"/>
      <c r="D88" s="284"/>
      <c r="E88" s="284"/>
      <c r="F88" s="284"/>
      <c r="G88" s="284"/>
      <c r="H88" s="285"/>
      <c r="I88" s="78">
        <f>ROUND(H80*I87,2)</f>
        <v>0</v>
      </c>
    </row>
    <row r="89" spans="1:9" ht="15.75" customHeight="1" x14ac:dyDescent="0.2">
      <c r="A89" s="286" t="s">
        <v>68</v>
      </c>
      <c r="B89" s="287"/>
      <c r="C89" s="287"/>
      <c r="D89" s="287"/>
      <c r="E89" s="287"/>
      <c r="F89" s="287"/>
      <c r="G89" s="287"/>
      <c r="H89" s="288"/>
      <c r="I89" s="64">
        <f>SUM(I87:I88)</f>
        <v>0</v>
      </c>
    </row>
    <row r="90" spans="1:9" ht="10.5" customHeight="1" x14ac:dyDescent="0.2">
      <c r="A90" s="261"/>
      <c r="B90" s="289"/>
      <c r="C90" s="289"/>
      <c r="D90" s="289"/>
      <c r="E90" s="289"/>
      <c r="F90" s="289"/>
      <c r="G90" s="289"/>
      <c r="H90" s="289"/>
      <c r="I90" s="290"/>
    </row>
    <row r="91" spans="1:9" ht="24.75" customHeight="1" x14ac:dyDescent="0.2">
      <c r="A91" s="296" t="s">
        <v>75</v>
      </c>
      <c r="B91" s="310"/>
      <c r="C91" s="310"/>
      <c r="D91" s="310"/>
      <c r="E91" s="310"/>
      <c r="F91" s="310"/>
      <c r="G91" s="310"/>
      <c r="H91" s="310"/>
      <c r="I91" s="311"/>
    </row>
    <row r="92" spans="1:9" ht="15.75" customHeight="1" x14ac:dyDescent="0.2">
      <c r="A92" s="62" t="s">
        <v>76</v>
      </c>
      <c r="B92" s="299" t="s">
        <v>77</v>
      </c>
      <c r="C92" s="300"/>
      <c r="D92" s="300"/>
      <c r="E92" s="300"/>
      <c r="F92" s="300"/>
      <c r="G92" s="300"/>
      <c r="H92" s="301"/>
      <c r="I92" s="62" t="s">
        <v>46</v>
      </c>
    </row>
    <row r="93" spans="1:9" ht="31.5" customHeight="1" x14ac:dyDescent="0.2">
      <c r="A93" s="125" t="s">
        <v>3</v>
      </c>
      <c r="B93" s="159" t="s">
        <v>185</v>
      </c>
      <c r="C93" s="160"/>
      <c r="D93" s="160"/>
      <c r="E93" s="160"/>
      <c r="F93" s="160"/>
      <c r="G93" s="160"/>
      <c r="H93" s="161"/>
      <c r="I93" s="29">
        <f>ROUND((1+1/3)/12*(4/12)*0.02*($I$44),2)</f>
        <v>0</v>
      </c>
    </row>
    <row r="94" spans="1:9" ht="27" customHeight="1" x14ac:dyDescent="0.2">
      <c r="A94" s="125" t="s">
        <v>5</v>
      </c>
      <c r="B94" s="159" t="s">
        <v>78</v>
      </c>
      <c r="C94" s="160"/>
      <c r="D94" s="160"/>
      <c r="E94" s="160"/>
      <c r="F94" s="160"/>
      <c r="G94" s="160"/>
      <c r="H94" s="161"/>
      <c r="I94" s="29">
        <f>ROUND(H80*I93,2)</f>
        <v>0</v>
      </c>
    </row>
    <row r="95" spans="1:9" ht="15.75" customHeight="1" x14ac:dyDescent="0.2">
      <c r="A95" s="269" t="s">
        <v>68</v>
      </c>
      <c r="B95" s="312"/>
      <c r="C95" s="312"/>
      <c r="D95" s="312"/>
      <c r="E95" s="312"/>
      <c r="F95" s="312"/>
      <c r="G95" s="312"/>
      <c r="H95" s="313"/>
      <c r="I95" s="64">
        <f>SUM(I93:I94)</f>
        <v>0</v>
      </c>
    </row>
    <row r="96" spans="1:9" s="67" customFormat="1" ht="26.25" customHeight="1" x14ac:dyDescent="0.2">
      <c r="A96" s="314" t="s">
        <v>162</v>
      </c>
      <c r="B96" s="315"/>
      <c r="C96" s="315"/>
      <c r="D96" s="315"/>
      <c r="E96" s="315"/>
      <c r="F96" s="315"/>
      <c r="G96" s="315"/>
      <c r="H96" s="315"/>
      <c r="I96" s="316"/>
    </row>
    <row r="97" spans="1:9" s="67" customFormat="1" ht="15.75" customHeight="1" x14ac:dyDescent="0.2">
      <c r="A97" s="62" t="s">
        <v>80</v>
      </c>
      <c r="B97" s="299" t="s">
        <v>81</v>
      </c>
      <c r="C97" s="300"/>
      <c r="D97" s="300"/>
      <c r="E97" s="300"/>
      <c r="F97" s="300"/>
      <c r="G97" s="300"/>
      <c r="H97" s="301"/>
      <c r="I97" s="62" t="s">
        <v>46</v>
      </c>
    </row>
    <row r="98" spans="1:9" s="67" customFormat="1" ht="82.5" customHeight="1" x14ac:dyDescent="0.2">
      <c r="A98" s="125" t="s">
        <v>3</v>
      </c>
      <c r="B98" s="302" t="s">
        <v>163</v>
      </c>
      <c r="C98" s="303"/>
      <c r="D98" s="303"/>
      <c r="E98" s="303"/>
      <c r="F98" s="303"/>
      <c r="G98" s="303"/>
      <c r="H98" s="304"/>
      <c r="I98" s="29">
        <f>ROUND((($I$44/12)+($I$86/12)+($I$108/12))*(30/30)*0.05,2)</f>
        <v>0</v>
      </c>
    </row>
    <row r="99" spans="1:9" s="67" customFormat="1" ht="25.5" customHeight="1" x14ac:dyDescent="0.2">
      <c r="A99" s="125" t="s">
        <v>5</v>
      </c>
      <c r="B99" s="305" t="s">
        <v>82</v>
      </c>
      <c r="C99" s="305"/>
      <c r="D99" s="305"/>
      <c r="E99" s="305"/>
      <c r="F99" s="305"/>
      <c r="G99" s="305"/>
      <c r="H99" s="305"/>
      <c r="I99" s="29">
        <f>ROUND($H$77*I98,2)</f>
        <v>0</v>
      </c>
    </row>
    <row r="100" spans="1:9" s="67" customFormat="1" ht="68.25" customHeight="1" x14ac:dyDescent="0.2">
      <c r="A100" s="125" t="s">
        <v>6</v>
      </c>
      <c r="B100" s="306" t="s">
        <v>191</v>
      </c>
      <c r="C100" s="306"/>
      <c r="D100" s="306"/>
      <c r="E100" s="306"/>
      <c r="F100" s="306"/>
      <c r="G100" s="306"/>
      <c r="H100" s="306"/>
      <c r="I100" s="18">
        <f>ROUND(0.24%*I44,2)</f>
        <v>0</v>
      </c>
    </row>
    <row r="101" spans="1:9" s="67" customFormat="1" ht="48.75" customHeight="1" x14ac:dyDescent="0.2">
      <c r="A101" s="125" t="s">
        <v>8</v>
      </c>
      <c r="B101" s="195" t="s">
        <v>164</v>
      </c>
      <c r="C101" s="305"/>
      <c r="D101" s="305"/>
      <c r="E101" s="305"/>
      <c r="F101" s="305"/>
      <c r="G101" s="305"/>
      <c r="H101" s="305"/>
      <c r="I101" s="29">
        <f>ROUND(((7/30)/$H$11)*$I$44*0.9,2)</f>
        <v>0</v>
      </c>
    </row>
    <row r="102" spans="1:9" s="67" customFormat="1" ht="33" customHeight="1" x14ac:dyDescent="0.2">
      <c r="A102" s="125" t="s">
        <v>36</v>
      </c>
      <c r="B102" s="307" t="s">
        <v>83</v>
      </c>
      <c r="C102" s="308"/>
      <c r="D102" s="308"/>
      <c r="E102" s="308"/>
      <c r="F102" s="308"/>
      <c r="G102" s="308"/>
      <c r="H102" s="309"/>
      <c r="I102" s="29">
        <f>ROUND($H$80*I101,2)</f>
        <v>0</v>
      </c>
    </row>
    <row r="103" spans="1:9" s="67" customFormat="1" ht="76.5" customHeight="1" x14ac:dyDescent="0.2">
      <c r="A103" s="125" t="s">
        <v>38</v>
      </c>
      <c r="B103" s="306" t="s">
        <v>192</v>
      </c>
      <c r="C103" s="306"/>
      <c r="D103" s="306"/>
      <c r="E103" s="306"/>
      <c r="F103" s="306"/>
      <c r="G103" s="306"/>
      <c r="H103" s="306"/>
      <c r="I103" s="18">
        <f>ROUND(4.76%*I44,2)</f>
        <v>0</v>
      </c>
    </row>
    <row r="104" spans="1:9" s="67" customFormat="1" ht="15.75" customHeight="1" x14ac:dyDescent="0.2">
      <c r="A104" s="286" t="s">
        <v>68</v>
      </c>
      <c r="B104" s="287"/>
      <c r="C104" s="287"/>
      <c r="D104" s="287"/>
      <c r="E104" s="287"/>
      <c r="F104" s="287"/>
      <c r="G104" s="287"/>
      <c r="H104" s="287"/>
      <c r="I104" s="64">
        <f>SUM(I98:I103)</f>
        <v>0</v>
      </c>
    </row>
    <row r="105" spans="1:9" ht="24" customHeight="1" x14ac:dyDescent="0.2">
      <c r="A105" s="296" t="s">
        <v>165</v>
      </c>
      <c r="B105" s="310"/>
      <c r="C105" s="310"/>
      <c r="D105" s="310"/>
      <c r="E105" s="310"/>
      <c r="F105" s="310"/>
      <c r="G105" s="310"/>
      <c r="H105" s="310"/>
      <c r="I105" s="311"/>
    </row>
    <row r="106" spans="1:9" ht="38.25" customHeight="1" x14ac:dyDescent="0.2">
      <c r="A106" s="115"/>
      <c r="B106" s="317" t="s">
        <v>175</v>
      </c>
      <c r="C106" s="318"/>
      <c r="D106" s="318"/>
      <c r="E106" s="318"/>
      <c r="F106" s="318"/>
      <c r="G106" s="318"/>
      <c r="H106" s="319"/>
      <c r="I106" s="130">
        <f>ROUND(I44+I86+(I44/3/12),2)</f>
        <v>0</v>
      </c>
    </row>
    <row r="107" spans="1:9" ht="19.5" customHeight="1" x14ac:dyDescent="0.25">
      <c r="A107" s="79" t="s">
        <v>85</v>
      </c>
      <c r="B107" s="299" t="s">
        <v>86</v>
      </c>
      <c r="C107" s="300"/>
      <c r="D107" s="300"/>
      <c r="E107" s="300"/>
      <c r="F107" s="300"/>
      <c r="G107" s="300"/>
      <c r="H107" s="301"/>
      <c r="I107" s="79" t="s">
        <v>46</v>
      </c>
    </row>
    <row r="108" spans="1:9" ht="49.5" customHeight="1" x14ac:dyDescent="0.2">
      <c r="A108" s="80" t="s">
        <v>3</v>
      </c>
      <c r="B108" s="195" t="s">
        <v>176</v>
      </c>
      <c r="C108" s="305"/>
      <c r="D108" s="305"/>
      <c r="E108" s="305"/>
      <c r="F108" s="305"/>
      <c r="G108" s="305"/>
      <c r="H108" s="305"/>
      <c r="I108" s="18">
        <f>ROUND($I$44*12.1%,2)</f>
        <v>0</v>
      </c>
    </row>
    <row r="109" spans="1:9" ht="28.5" customHeight="1" x14ac:dyDescent="0.2">
      <c r="A109" s="80" t="s">
        <v>5</v>
      </c>
      <c r="B109" s="195" t="s">
        <v>177</v>
      </c>
      <c r="C109" s="305"/>
      <c r="D109" s="305"/>
      <c r="E109" s="305"/>
      <c r="F109" s="305"/>
      <c r="G109" s="305"/>
      <c r="H109" s="305"/>
      <c r="I109" s="29">
        <f>ROUND(((5/30)/12)*($I$106),2)</f>
        <v>0</v>
      </c>
    </row>
    <row r="110" spans="1:9" ht="30.75" customHeight="1" x14ac:dyDescent="0.2">
      <c r="A110" s="80" t="s">
        <v>6</v>
      </c>
      <c r="B110" s="195" t="s">
        <v>180</v>
      </c>
      <c r="C110" s="305"/>
      <c r="D110" s="305"/>
      <c r="E110" s="305"/>
      <c r="F110" s="305"/>
      <c r="G110" s="305"/>
      <c r="H110" s="305"/>
      <c r="I110" s="29">
        <f>ROUND((5/30)/12*0.015*($I$106),2)</f>
        <v>0</v>
      </c>
    </row>
    <row r="111" spans="1:9" ht="28.5" customHeight="1" x14ac:dyDescent="0.2">
      <c r="A111" s="80" t="s">
        <v>8</v>
      </c>
      <c r="B111" s="195" t="s">
        <v>178</v>
      </c>
      <c r="C111" s="305"/>
      <c r="D111" s="305"/>
      <c r="E111" s="305"/>
      <c r="F111" s="305"/>
      <c r="G111" s="305"/>
      <c r="H111" s="305"/>
      <c r="I111" s="29">
        <f>ROUND((2.96/30)/12*($I$106),2)</f>
        <v>0</v>
      </c>
    </row>
    <row r="112" spans="1:9" ht="28.5" customHeight="1" x14ac:dyDescent="0.2">
      <c r="A112" s="80" t="s">
        <v>36</v>
      </c>
      <c r="B112" s="195" t="s">
        <v>179</v>
      </c>
      <c r="C112" s="305"/>
      <c r="D112" s="305"/>
      <c r="E112" s="305"/>
      <c r="F112" s="305"/>
      <c r="G112" s="305"/>
      <c r="H112" s="305"/>
      <c r="I112" s="29">
        <f>ROUND(((15/30)/12)*0.0078*($I$106),2)</f>
        <v>0</v>
      </c>
    </row>
    <row r="113" spans="1:11" ht="26.25" customHeight="1" x14ac:dyDescent="0.2">
      <c r="A113" s="80" t="s">
        <v>38</v>
      </c>
      <c r="B113" s="305" t="s">
        <v>51</v>
      </c>
      <c r="C113" s="305"/>
      <c r="D113" s="305"/>
      <c r="E113" s="305"/>
      <c r="F113" s="305"/>
      <c r="G113" s="305"/>
      <c r="H113" s="305"/>
      <c r="I113" s="29">
        <v>0</v>
      </c>
    </row>
    <row r="114" spans="1:11" ht="15.75" customHeight="1" x14ac:dyDescent="0.2">
      <c r="A114" s="286" t="s">
        <v>73</v>
      </c>
      <c r="B114" s="286"/>
      <c r="C114" s="286"/>
      <c r="D114" s="286"/>
      <c r="E114" s="286"/>
      <c r="F114" s="286"/>
      <c r="G114" s="286"/>
      <c r="H114" s="286"/>
      <c r="I114" s="81">
        <f>SUM(I108:I113)</f>
        <v>0</v>
      </c>
    </row>
    <row r="115" spans="1:11" ht="27.75" customHeight="1" x14ac:dyDescent="0.2">
      <c r="A115" s="80" t="s">
        <v>39</v>
      </c>
      <c r="B115" s="322" t="s">
        <v>166</v>
      </c>
      <c r="C115" s="323"/>
      <c r="D115" s="323"/>
      <c r="E115" s="323"/>
      <c r="F115" s="323"/>
      <c r="G115" s="323"/>
      <c r="H115" s="324"/>
      <c r="I115" s="82">
        <f>ROUND(H80*I114,2)</f>
        <v>0</v>
      </c>
    </row>
    <row r="116" spans="1:11" ht="15.75" customHeight="1" x14ac:dyDescent="0.2">
      <c r="A116" s="286" t="s">
        <v>68</v>
      </c>
      <c r="B116" s="286"/>
      <c r="C116" s="286"/>
      <c r="D116" s="286"/>
      <c r="E116" s="286"/>
      <c r="F116" s="286"/>
      <c r="G116" s="286"/>
      <c r="H116" s="286"/>
      <c r="I116" s="64">
        <f>SUM(I114:I115)</f>
        <v>0</v>
      </c>
    </row>
    <row r="117" spans="1:11" ht="28.5" customHeight="1" x14ac:dyDescent="0.2">
      <c r="A117" s="314" t="s">
        <v>88</v>
      </c>
      <c r="B117" s="315"/>
      <c r="C117" s="315"/>
      <c r="D117" s="315"/>
      <c r="E117" s="315"/>
      <c r="F117" s="315"/>
      <c r="G117" s="315"/>
      <c r="H117" s="315"/>
      <c r="I117" s="316"/>
    </row>
    <row r="118" spans="1:11" ht="15.75" customHeight="1" x14ac:dyDescent="0.2">
      <c r="A118" s="62">
        <v>4</v>
      </c>
      <c r="B118" s="201" t="s">
        <v>89</v>
      </c>
      <c r="C118" s="202"/>
      <c r="D118" s="202"/>
      <c r="E118" s="202"/>
      <c r="F118" s="202"/>
      <c r="G118" s="202"/>
      <c r="H118" s="224"/>
      <c r="I118" s="62" t="s">
        <v>46</v>
      </c>
    </row>
    <row r="119" spans="1:11" ht="15.75" customHeight="1" x14ac:dyDescent="0.2">
      <c r="A119" s="125" t="s">
        <v>57</v>
      </c>
      <c r="B119" s="167" t="s">
        <v>90</v>
      </c>
      <c r="C119" s="167"/>
      <c r="D119" s="167"/>
      <c r="E119" s="167"/>
      <c r="F119" s="167"/>
      <c r="G119" s="167"/>
      <c r="H119" s="167"/>
      <c r="I119" s="13">
        <f>I80</f>
        <v>0</v>
      </c>
    </row>
    <row r="120" spans="1:11" ht="15.75" customHeight="1" x14ac:dyDescent="0.2">
      <c r="A120" s="125" t="s">
        <v>71</v>
      </c>
      <c r="B120" s="167" t="s">
        <v>91</v>
      </c>
      <c r="C120" s="167"/>
      <c r="D120" s="167"/>
      <c r="E120" s="167"/>
      <c r="F120" s="167"/>
      <c r="G120" s="167"/>
      <c r="H120" s="167"/>
      <c r="I120" s="13">
        <f>I89</f>
        <v>0</v>
      </c>
    </row>
    <row r="121" spans="1:11" ht="15.75" customHeight="1" x14ac:dyDescent="0.2">
      <c r="A121" s="125" t="s">
        <v>76</v>
      </c>
      <c r="B121" s="167" t="s">
        <v>77</v>
      </c>
      <c r="C121" s="167"/>
      <c r="D121" s="167"/>
      <c r="E121" s="167"/>
      <c r="F121" s="167"/>
      <c r="G121" s="167"/>
      <c r="H121" s="167"/>
      <c r="I121" s="13">
        <f>I95</f>
        <v>0</v>
      </c>
    </row>
    <row r="122" spans="1:11" ht="15.75" customHeight="1" x14ac:dyDescent="0.2">
      <c r="A122" s="125" t="s">
        <v>80</v>
      </c>
      <c r="B122" s="167" t="s">
        <v>92</v>
      </c>
      <c r="C122" s="167"/>
      <c r="D122" s="167"/>
      <c r="E122" s="167"/>
      <c r="F122" s="167"/>
      <c r="G122" s="167"/>
      <c r="H122" s="167"/>
      <c r="I122" s="13">
        <f>I104</f>
        <v>0</v>
      </c>
      <c r="K122" s="83"/>
    </row>
    <row r="123" spans="1:11" ht="15.75" customHeight="1" x14ac:dyDescent="0.2">
      <c r="A123" s="125" t="s">
        <v>85</v>
      </c>
      <c r="B123" s="167" t="s">
        <v>93</v>
      </c>
      <c r="C123" s="167"/>
      <c r="D123" s="167"/>
      <c r="E123" s="167"/>
      <c r="F123" s="167"/>
      <c r="G123" s="167"/>
      <c r="H123" s="167"/>
      <c r="I123" s="13">
        <f>I116</f>
        <v>0</v>
      </c>
    </row>
    <row r="124" spans="1:11" ht="15.75" customHeight="1" x14ac:dyDescent="0.2">
      <c r="A124" s="125" t="s">
        <v>94</v>
      </c>
      <c r="B124" s="167" t="s">
        <v>51</v>
      </c>
      <c r="C124" s="167"/>
      <c r="D124" s="167"/>
      <c r="E124" s="167"/>
      <c r="F124" s="167"/>
      <c r="G124" s="167"/>
      <c r="H124" s="167"/>
      <c r="I124" s="13">
        <v>0</v>
      </c>
    </row>
    <row r="125" spans="1:11" ht="15.75" customHeight="1" x14ac:dyDescent="0.2">
      <c r="A125" s="269" t="s">
        <v>68</v>
      </c>
      <c r="B125" s="271"/>
      <c r="C125" s="271"/>
      <c r="D125" s="271"/>
      <c r="E125" s="271"/>
      <c r="F125" s="271"/>
      <c r="G125" s="271"/>
      <c r="H125" s="292"/>
      <c r="I125" s="64">
        <f>SUM(I119:I124)</f>
        <v>0</v>
      </c>
    </row>
    <row r="126" spans="1:11" s="67" customFormat="1" ht="27.75" customHeight="1" x14ac:dyDescent="0.2">
      <c r="A126" s="320" t="s">
        <v>95</v>
      </c>
      <c r="B126" s="321"/>
      <c r="C126" s="321"/>
      <c r="D126" s="321"/>
      <c r="E126" s="321"/>
      <c r="F126" s="321"/>
      <c r="G126" s="321"/>
      <c r="H126" s="321"/>
      <c r="I126" s="321"/>
    </row>
    <row r="127" spans="1:11" ht="26.25" customHeight="1" x14ac:dyDescent="0.2">
      <c r="A127" s="62">
        <v>5</v>
      </c>
      <c r="B127" s="299" t="s">
        <v>96</v>
      </c>
      <c r="C127" s="300"/>
      <c r="D127" s="300"/>
      <c r="E127" s="300"/>
      <c r="F127" s="300"/>
      <c r="G127" s="301"/>
      <c r="H127" s="69" t="s">
        <v>33</v>
      </c>
      <c r="I127" s="84" t="s">
        <v>46</v>
      </c>
    </row>
    <row r="128" spans="1:11" ht="59.25" customHeight="1" x14ac:dyDescent="0.2">
      <c r="A128" s="327" t="s">
        <v>97</v>
      </c>
      <c r="B128" s="330"/>
      <c r="C128" s="330"/>
      <c r="D128" s="330"/>
      <c r="E128" s="330"/>
      <c r="F128" s="330"/>
      <c r="G128" s="331"/>
      <c r="H128" s="85" t="s">
        <v>14</v>
      </c>
      <c r="I128" s="86">
        <f>SUM(I44+I57+I66+I125)</f>
        <v>0</v>
      </c>
    </row>
    <row r="129" spans="1:9" ht="15.75" customHeight="1" x14ac:dyDescent="0.2">
      <c r="A129" s="125" t="s">
        <v>3</v>
      </c>
      <c r="B129" s="332" t="s">
        <v>98</v>
      </c>
      <c r="C129" s="332"/>
      <c r="D129" s="332"/>
      <c r="E129" s="332"/>
      <c r="F129" s="332"/>
      <c r="G129" s="332"/>
      <c r="H129" s="71">
        <v>0.06</v>
      </c>
      <c r="I129" s="29">
        <f>ROUND(H129*I128,2)</f>
        <v>0</v>
      </c>
    </row>
    <row r="130" spans="1:9" ht="63.75" customHeight="1" x14ac:dyDescent="0.2">
      <c r="A130" s="327" t="s">
        <v>99</v>
      </c>
      <c r="B130" s="333"/>
      <c r="C130" s="333"/>
      <c r="D130" s="333"/>
      <c r="E130" s="333"/>
      <c r="F130" s="333"/>
      <c r="G130" s="334"/>
      <c r="H130" s="87" t="s">
        <v>14</v>
      </c>
      <c r="I130" s="86">
        <f>SUM(I44+I57+I66+I125+I129)</f>
        <v>0</v>
      </c>
    </row>
    <row r="131" spans="1:9" ht="15.75" customHeight="1" x14ac:dyDescent="0.2">
      <c r="A131" s="125" t="s">
        <v>5</v>
      </c>
      <c r="B131" s="332" t="s">
        <v>100</v>
      </c>
      <c r="C131" s="332"/>
      <c r="D131" s="332"/>
      <c r="E131" s="332"/>
      <c r="F131" s="332"/>
      <c r="G131" s="332"/>
      <c r="H131" s="71">
        <v>6.7900000000000002E-2</v>
      </c>
      <c r="I131" s="29">
        <f>ROUND(H131*I130,2)</f>
        <v>0</v>
      </c>
    </row>
    <row r="132" spans="1:9" ht="59.25" customHeight="1" x14ac:dyDescent="0.2">
      <c r="A132" s="327" t="s">
        <v>101</v>
      </c>
      <c r="B132" s="333"/>
      <c r="C132" s="333"/>
      <c r="D132" s="333"/>
      <c r="E132" s="333"/>
      <c r="F132" s="333"/>
      <c r="G132" s="334"/>
      <c r="H132" s="87" t="s">
        <v>14</v>
      </c>
      <c r="I132" s="86">
        <f>SUM(I44+I57+I66+I125+I129+I131)</f>
        <v>0</v>
      </c>
    </row>
    <row r="133" spans="1:9" ht="15.75" customHeight="1" x14ac:dyDescent="0.2">
      <c r="A133" s="125" t="s">
        <v>6</v>
      </c>
      <c r="B133" s="325" t="s">
        <v>102</v>
      </c>
      <c r="C133" s="325"/>
      <c r="D133" s="325"/>
      <c r="E133" s="325"/>
      <c r="F133" s="325"/>
      <c r="G133" s="325"/>
      <c r="H133" s="88" t="s">
        <v>14</v>
      </c>
      <c r="I133" s="6" t="s">
        <v>14</v>
      </c>
    </row>
    <row r="134" spans="1:9" ht="15.75" customHeight="1" x14ac:dyDescent="0.2">
      <c r="A134" s="125"/>
      <c r="B134" s="325" t="s">
        <v>103</v>
      </c>
      <c r="C134" s="325"/>
      <c r="D134" s="325"/>
      <c r="E134" s="325"/>
      <c r="F134" s="325"/>
      <c r="G134" s="325"/>
      <c r="H134" s="88" t="s">
        <v>14</v>
      </c>
      <c r="I134" s="6" t="s">
        <v>14</v>
      </c>
    </row>
    <row r="135" spans="1:9" ht="32.25" customHeight="1" x14ac:dyDescent="0.2">
      <c r="A135" s="125"/>
      <c r="B135" s="293" t="s">
        <v>167</v>
      </c>
      <c r="C135" s="226"/>
      <c r="D135" s="226"/>
      <c r="E135" s="226"/>
      <c r="F135" s="226"/>
      <c r="G135" s="326"/>
      <c r="H135" s="89">
        <v>0.03</v>
      </c>
      <c r="I135" s="90">
        <f>ROUND(($I$132/(1-$H$143))*H135,2)</f>
        <v>0</v>
      </c>
    </row>
    <row r="136" spans="1:9" ht="32.25" customHeight="1" x14ac:dyDescent="0.2">
      <c r="A136" s="125"/>
      <c r="B136" s="293" t="s">
        <v>168</v>
      </c>
      <c r="C136" s="226"/>
      <c r="D136" s="226"/>
      <c r="E136" s="226"/>
      <c r="F136" s="226"/>
      <c r="G136" s="326"/>
      <c r="H136" s="89">
        <v>6.4999999999999997E-3</v>
      </c>
      <c r="I136" s="90">
        <f>ROUND(($I$132/(1-$H$143))*H136,2)</f>
        <v>0</v>
      </c>
    </row>
    <row r="137" spans="1:9" ht="44.25" customHeight="1" x14ac:dyDescent="0.2">
      <c r="A137" s="125"/>
      <c r="B137" s="327" t="s">
        <v>104</v>
      </c>
      <c r="C137" s="328"/>
      <c r="D137" s="328"/>
      <c r="E137" s="328"/>
      <c r="F137" s="328"/>
      <c r="G137" s="329"/>
      <c r="H137" s="91" t="s">
        <v>14</v>
      </c>
      <c r="I137" s="6" t="s">
        <v>14</v>
      </c>
    </row>
    <row r="138" spans="1:9" ht="18" customHeight="1" x14ac:dyDescent="0.2">
      <c r="A138" s="125"/>
      <c r="B138" s="260" t="s">
        <v>105</v>
      </c>
      <c r="C138" s="226"/>
      <c r="D138" s="226"/>
      <c r="E138" s="226"/>
      <c r="F138" s="226"/>
      <c r="G138" s="226"/>
      <c r="H138" s="92" t="s">
        <v>14</v>
      </c>
      <c r="I138" s="93" t="s">
        <v>14</v>
      </c>
    </row>
    <row r="139" spans="1:9" ht="18" customHeight="1" x14ac:dyDescent="0.2">
      <c r="A139" s="125"/>
      <c r="B139" s="260" t="s">
        <v>106</v>
      </c>
      <c r="C139" s="160"/>
      <c r="D139" s="160"/>
      <c r="E139" s="160"/>
      <c r="F139" s="160"/>
      <c r="G139" s="160"/>
      <c r="H139" s="92" t="s">
        <v>14</v>
      </c>
      <c r="I139" s="93" t="s">
        <v>14</v>
      </c>
    </row>
    <row r="140" spans="1:9" ht="16.5" customHeight="1" x14ac:dyDescent="0.2">
      <c r="A140" s="125"/>
      <c r="B140" s="260" t="s">
        <v>213</v>
      </c>
      <c r="C140" s="160"/>
      <c r="D140" s="160"/>
      <c r="E140" s="160"/>
      <c r="F140" s="160"/>
      <c r="G140" s="161"/>
      <c r="H140" s="89">
        <v>0.03</v>
      </c>
      <c r="I140" s="90">
        <f>ROUND(($I$132/(1-$H$143))*H140,2)</f>
        <v>0</v>
      </c>
    </row>
    <row r="141" spans="1:9" ht="15.75" customHeight="1" x14ac:dyDescent="0.2">
      <c r="A141" s="269" t="s">
        <v>68</v>
      </c>
      <c r="B141" s="271"/>
      <c r="C141" s="271"/>
      <c r="D141" s="271"/>
      <c r="E141" s="271"/>
      <c r="F141" s="271"/>
      <c r="G141" s="271"/>
      <c r="H141" s="292"/>
      <c r="I141" s="64">
        <f>SUM(I129+I131+I135+I136+I140)</f>
        <v>0</v>
      </c>
    </row>
    <row r="142" spans="1:9" ht="6.75" customHeight="1" x14ac:dyDescent="0.2">
      <c r="A142" s="343"/>
      <c r="B142" s="344"/>
      <c r="C142" s="344"/>
      <c r="D142" s="344"/>
      <c r="E142" s="344"/>
      <c r="F142" s="344"/>
      <c r="G142" s="344"/>
      <c r="H142" s="344"/>
      <c r="I142" s="345"/>
    </row>
    <row r="143" spans="1:9" ht="24" customHeight="1" x14ac:dyDescent="0.2">
      <c r="A143" s="346" t="s">
        <v>107</v>
      </c>
      <c r="B143" s="347"/>
      <c r="C143" s="347"/>
      <c r="D143" s="347"/>
      <c r="E143" s="347"/>
      <c r="F143" s="347"/>
      <c r="G143" s="347"/>
      <c r="H143" s="94">
        <f>SUM(H135:H140)</f>
        <v>6.6500000000000004E-2</v>
      </c>
      <c r="I143" s="95">
        <f>SUM(I135:I140)</f>
        <v>0</v>
      </c>
    </row>
    <row r="144" spans="1:9" ht="12.75" customHeight="1" x14ac:dyDescent="0.2">
      <c r="A144" s="348" t="s">
        <v>108</v>
      </c>
      <c r="B144" s="349"/>
      <c r="C144" s="354" t="s">
        <v>109</v>
      </c>
      <c r="D144" s="355"/>
      <c r="E144" s="355"/>
      <c r="F144" s="355"/>
      <c r="G144" s="355"/>
      <c r="H144" s="355"/>
      <c r="I144" s="355"/>
    </row>
    <row r="145" spans="1:9" ht="26.25" customHeight="1" x14ac:dyDescent="0.2">
      <c r="A145" s="350"/>
      <c r="B145" s="351"/>
      <c r="C145" s="356" t="s">
        <v>110</v>
      </c>
      <c r="D145" s="357"/>
      <c r="E145" s="357"/>
      <c r="F145" s="357"/>
      <c r="G145" s="357"/>
      <c r="H145" s="357"/>
      <c r="I145" s="357"/>
    </row>
    <row r="146" spans="1:9" ht="32.25" customHeight="1" x14ac:dyDescent="0.2">
      <c r="A146" s="352"/>
      <c r="B146" s="353"/>
      <c r="C146" s="358" t="s">
        <v>111</v>
      </c>
      <c r="D146" s="359"/>
      <c r="E146" s="359"/>
      <c r="F146" s="359"/>
      <c r="G146" s="359"/>
      <c r="H146" s="359"/>
      <c r="I146" s="359"/>
    </row>
    <row r="147" spans="1:9" ht="6.75" customHeight="1" x14ac:dyDescent="0.25">
      <c r="A147" s="335"/>
      <c r="B147" s="336"/>
      <c r="C147" s="336"/>
      <c r="D147" s="336"/>
      <c r="E147" s="336"/>
      <c r="F147" s="336"/>
      <c r="G147" s="336"/>
      <c r="H147" s="336"/>
      <c r="I147" s="336"/>
    </row>
    <row r="148" spans="1:9" ht="44.25" customHeight="1" x14ac:dyDescent="0.2">
      <c r="A148" s="260" t="s">
        <v>169</v>
      </c>
      <c r="B148" s="160"/>
      <c r="C148" s="160"/>
      <c r="D148" s="160"/>
      <c r="E148" s="160"/>
      <c r="F148" s="160"/>
      <c r="G148" s="160"/>
      <c r="H148" s="160"/>
      <c r="I148" s="161"/>
    </row>
    <row r="149" spans="1:9" ht="5.25" customHeight="1" x14ac:dyDescent="0.2">
      <c r="A149" s="337"/>
      <c r="B149" s="338"/>
      <c r="C149" s="338"/>
      <c r="D149" s="338"/>
      <c r="E149" s="338"/>
      <c r="F149" s="338"/>
      <c r="G149" s="338"/>
      <c r="H149" s="338"/>
      <c r="I149" s="338"/>
    </row>
    <row r="150" spans="1:9" ht="45" customHeight="1" x14ac:dyDescent="0.2">
      <c r="A150" s="339" t="s">
        <v>170</v>
      </c>
      <c r="B150" s="340"/>
      <c r="C150" s="340"/>
      <c r="D150" s="340"/>
      <c r="E150" s="340"/>
      <c r="F150" s="340"/>
      <c r="G150" s="340"/>
      <c r="H150" s="340"/>
      <c r="I150" s="205"/>
    </row>
    <row r="151" spans="1:9" ht="15" customHeight="1" x14ac:dyDescent="0.2">
      <c r="A151" s="201" t="s">
        <v>113</v>
      </c>
      <c r="B151" s="341"/>
      <c r="C151" s="341"/>
      <c r="D151" s="341"/>
      <c r="E151" s="341"/>
      <c r="F151" s="341"/>
      <c r="G151" s="341"/>
      <c r="H151" s="342"/>
      <c r="I151" s="118" t="s">
        <v>46</v>
      </c>
    </row>
    <row r="152" spans="1:9" ht="23.25" customHeight="1" x14ac:dyDescent="0.2">
      <c r="A152" s="96" t="s">
        <v>3</v>
      </c>
      <c r="B152" s="160" t="s">
        <v>114</v>
      </c>
      <c r="C152" s="160"/>
      <c r="D152" s="160"/>
      <c r="E152" s="160"/>
      <c r="F152" s="160"/>
      <c r="G152" s="160"/>
      <c r="H152" s="160"/>
      <c r="I152" s="14">
        <f>I44</f>
        <v>0</v>
      </c>
    </row>
    <row r="153" spans="1:9" ht="26.25" customHeight="1" x14ac:dyDescent="0.2">
      <c r="A153" s="96" t="s">
        <v>5</v>
      </c>
      <c r="B153" s="160" t="s">
        <v>115</v>
      </c>
      <c r="C153" s="160"/>
      <c r="D153" s="160"/>
      <c r="E153" s="160"/>
      <c r="F153" s="160"/>
      <c r="G153" s="160"/>
      <c r="H153" s="160"/>
      <c r="I153" s="14">
        <f>I57</f>
        <v>0</v>
      </c>
    </row>
    <row r="154" spans="1:9" ht="24.75" customHeight="1" x14ac:dyDescent="0.2">
      <c r="A154" s="96" t="s">
        <v>6</v>
      </c>
      <c r="B154" s="160" t="s">
        <v>116</v>
      </c>
      <c r="C154" s="160"/>
      <c r="D154" s="160"/>
      <c r="E154" s="160"/>
      <c r="F154" s="160"/>
      <c r="G154" s="160"/>
      <c r="H154" s="160"/>
      <c r="I154" s="14">
        <f>I66</f>
        <v>0</v>
      </c>
    </row>
    <row r="155" spans="1:9" ht="33" customHeight="1" x14ac:dyDescent="0.2">
      <c r="A155" s="96" t="s">
        <v>8</v>
      </c>
      <c r="B155" s="160" t="s">
        <v>89</v>
      </c>
      <c r="C155" s="160"/>
      <c r="D155" s="160"/>
      <c r="E155" s="160"/>
      <c r="F155" s="160"/>
      <c r="G155" s="160"/>
      <c r="H155" s="160"/>
      <c r="I155" s="14">
        <f>I125</f>
        <v>0</v>
      </c>
    </row>
    <row r="156" spans="1:9" ht="15" customHeight="1" x14ac:dyDescent="0.2">
      <c r="A156" s="371" t="s">
        <v>117</v>
      </c>
      <c r="B156" s="372"/>
      <c r="C156" s="372"/>
      <c r="D156" s="372"/>
      <c r="E156" s="372"/>
      <c r="F156" s="372"/>
      <c r="G156" s="372"/>
      <c r="H156" s="372"/>
      <c r="I156" s="66">
        <f>SUM(I152:I155)</f>
        <v>0</v>
      </c>
    </row>
    <row r="157" spans="1:9" ht="24" customHeight="1" x14ac:dyDescent="0.2">
      <c r="A157" s="97" t="s">
        <v>36</v>
      </c>
      <c r="B157" s="160" t="s">
        <v>118</v>
      </c>
      <c r="C157" s="160"/>
      <c r="D157" s="160"/>
      <c r="E157" s="160"/>
      <c r="F157" s="160"/>
      <c r="G157" s="160"/>
      <c r="H157" s="160"/>
      <c r="I157" s="14">
        <f>I141</f>
        <v>0</v>
      </c>
    </row>
    <row r="158" spans="1:9" ht="15" customHeight="1" x14ac:dyDescent="0.2">
      <c r="A158" s="371" t="s">
        <v>171</v>
      </c>
      <c r="B158" s="372"/>
      <c r="C158" s="372"/>
      <c r="D158" s="372"/>
      <c r="E158" s="372"/>
      <c r="F158" s="372"/>
      <c r="G158" s="372"/>
      <c r="H158" s="372"/>
      <c r="I158" s="66">
        <f>SUM(I156:I157)</f>
        <v>0</v>
      </c>
    </row>
    <row r="159" spans="1:9" ht="60.75" customHeight="1" x14ac:dyDescent="0.2">
      <c r="A159" s="360" t="s">
        <v>120</v>
      </c>
      <c r="B159" s="361"/>
      <c r="C159" s="361"/>
      <c r="D159" s="361"/>
      <c r="E159" s="361"/>
      <c r="F159" s="361"/>
      <c r="G159" s="361"/>
      <c r="H159" s="361"/>
      <c r="I159" s="362"/>
    </row>
    <row r="160" spans="1:9" ht="18" customHeight="1" x14ac:dyDescent="0.25">
      <c r="A160" s="363"/>
      <c r="B160" s="364"/>
      <c r="C160" s="364"/>
      <c r="D160" s="364"/>
      <c r="E160" s="364"/>
      <c r="F160" s="364"/>
      <c r="G160" s="364"/>
      <c r="H160" s="364"/>
      <c r="I160" s="364"/>
    </row>
    <row r="161" spans="1:13" ht="15" hidden="1" customHeight="1" x14ac:dyDescent="0.2">
      <c r="A161" s="47"/>
      <c r="B161" s="47"/>
      <c r="C161" s="47"/>
      <c r="D161" s="47"/>
      <c r="E161" s="47"/>
      <c r="F161" s="47"/>
      <c r="G161" s="47"/>
      <c r="H161" s="98"/>
      <c r="I161" s="99"/>
      <c r="J161" s="100"/>
      <c r="K161" s="101"/>
      <c r="L161" s="102"/>
      <c r="M161" s="103"/>
    </row>
    <row r="162" spans="1:13" ht="59.25" customHeight="1" x14ac:dyDescent="0.2">
      <c r="A162" s="365" t="s">
        <v>121</v>
      </c>
      <c r="B162" s="365"/>
      <c r="C162" s="365"/>
      <c r="D162" s="365"/>
      <c r="E162" s="365"/>
      <c r="F162" s="365"/>
      <c r="G162" s="365"/>
      <c r="H162" s="365"/>
      <c r="I162" s="366"/>
    </row>
    <row r="163" spans="1:13" customFormat="1" ht="63" customHeight="1" x14ac:dyDescent="0.25">
      <c r="A163" s="191" t="s">
        <v>122</v>
      </c>
      <c r="B163" s="367"/>
      <c r="C163" s="367"/>
      <c r="D163" s="368"/>
      <c r="E163" s="191" t="s">
        <v>123</v>
      </c>
      <c r="F163" s="193"/>
      <c r="G163" s="118" t="s">
        <v>124</v>
      </c>
      <c r="H163" s="369" t="s">
        <v>125</v>
      </c>
      <c r="I163" s="370"/>
    </row>
    <row r="164" spans="1:13" customFormat="1" ht="33" hidden="1" customHeight="1" x14ac:dyDescent="0.25">
      <c r="A164" s="250" t="s">
        <v>126</v>
      </c>
      <c r="B164" s="383"/>
      <c r="C164" s="383"/>
      <c r="D164" s="166"/>
      <c r="E164" s="382">
        <v>0</v>
      </c>
      <c r="F164" s="381"/>
      <c r="G164" s="104">
        <f>D164*E164</f>
        <v>0</v>
      </c>
      <c r="H164" s="382">
        <f t="shared" ref="H164:H169" si="1">E164*G164</f>
        <v>0</v>
      </c>
      <c r="I164" s="205"/>
    </row>
    <row r="165" spans="1:13" customFormat="1" ht="57.75" customHeight="1" x14ac:dyDescent="0.25">
      <c r="A165" s="302" t="s">
        <v>127</v>
      </c>
      <c r="B165" s="384"/>
      <c r="C165" s="384"/>
      <c r="D165" s="385"/>
      <c r="E165" s="377">
        <f>I158</f>
        <v>0</v>
      </c>
      <c r="F165" s="376"/>
      <c r="G165" s="105">
        <f>H15</f>
        <v>1</v>
      </c>
      <c r="H165" s="377">
        <f t="shared" si="1"/>
        <v>0</v>
      </c>
      <c r="I165" s="378"/>
    </row>
    <row r="166" spans="1:13" customFormat="1" ht="41.25" hidden="1" customHeight="1" x14ac:dyDescent="0.25">
      <c r="A166" s="373" t="s">
        <v>128</v>
      </c>
      <c r="B166" s="374"/>
      <c r="C166" s="374"/>
      <c r="D166" s="374"/>
      <c r="E166" s="375">
        <v>0</v>
      </c>
      <c r="F166" s="376"/>
      <c r="G166" s="105">
        <v>0</v>
      </c>
      <c r="H166" s="377">
        <f t="shared" si="1"/>
        <v>0</v>
      </c>
      <c r="I166" s="378"/>
    </row>
    <row r="167" spans="1:13" customFormat="1" ht="41.25" hidden="1" customHeight="1" x14ac:dyDescent="0.25">
      <c r="A167" s="250" t="s">
        <v>129</v>
      </c>
      <c r="B167" s="165"/>
      <c r="C167" s="246"/>
      <c r="D167" s="379"/>
      <c r="E167" s="380">
        <v>0</v>
      </c>
      <c r="F167" s="381"/>
      <c r="G167" s="104">
        <f>D167*F167</f>
        <v>0</v>
      </c>
      <c r="H167" s="382">
        <f t="shared" si="1"/>
        <v>0</v>
      </c>
      <c r="I167" s="205"/>
    </row>
    <row r="168" spans="1:13" customFormat="1" ht="39.75" hidden="1" customHeight="1" x14ac:dyDescent="0.25">
      <c r="A168" s="250" t="s">
        <v>130</v>
      </c>
      <c r="B168" s="165"/>
      <c r="C168" s="246"/>
      <c r="D168" s="379"/>
      <c r="E168" s="380">
        <v>0</v>
      </c>
      <c r="F168" s="381"/>
      <c r="G168" s="104">
        <f>D168*F168</f>
        <v>0</v>
      </c>
      <c r="H168" s="382">
        <f t="shared" si="1"/>
        <v>0</v>
      </c>
      <c r="I168" s="205"/>
    </row>
    <row r="169" spans="1:13" customFormat="1" ht="35.25" hidden="1" customHeight="1" x14ac:dyDescent="0.25">
      <c r="A169" s="403" t="s">
        <v>131</v>
      </c>
      <c r="B169" s="404"/>
      <c r="C169" s="404"/>
      <c r="D169" s="404"/>
      <c r="E169" s="405">
        <v>0</v>
      </c>
      <c r="F169" s="405"/>
      <c r="G169" s="104">
        <f>D169*F169</f>
        <v>0</v>
      </c>
      <c r="H169" s="382">
        <f t="shared" si="1"/>
        <v>0</v>
      </c>
      <c r="I169" s="205"/>
    </row>
    <row r="170" spans="1:13" customFormat="1" ht="20.25" customHeight="1" x14ac:dyDescent="0.25">
      <c r="A170" s="386" t="s">
        <v>132</v>
      </c>
      <c r="B170" s="387"/>
      <c r="C170" s="387"/>
      <c r="D170" s="387"/>
      <c r="E170" s="387"/>
      <c r="F170" s="387"/>
      <c r="G170" s="106">
        <f>SUM(G164:G169)</f>
        <v>1</v>
      </c>
      <c r="H170" s="388">
        <f>SUM(H164:I169)</f>
        <v>0</v>
      </c>
      <c r="I170" s="389"/>
    </row>
    <row r="171" spans="1:13" customFormat="1" ht="6.75" customHeight="1" x14ac:dyDescent="0.25">
      <c r="A171" s="390"/>
      <c r="B171" s="391"/>
      <c r="C171" s="391"/>
      <c r="D171" s="391"/>
      <c r="E171" s="391"/>
      <c r="F171" s="391"/>
      <c r="G171" s="391"/>
      <c r="H171" s="391"/>
      <c r="I171" s="392"/>
    </row>
    <row r="172" spans="1:13" customFormat="1" ht="33.75" customHeight="1" x14ac:dyDescent="0.25">
      <c r="A172" s="393" t="s">
        <v>133</v>
      </c>
      <c r="B172" s="394"/>
      <c r="C172" s="394"/>
      <c r="D172" s="394"/>
      <c r="E172" s="394"/>
      <c r="F172" s="394"/>
      <c r="G172" s="394"/>
      <c r="H172" s="394"/>
      <c r="I172" s="395"/>
    </row>
    <row r="173" spans="1:13" ht="6.75" customHeight="1" x14ac:dyDescent="0.2">
      <c r="A173" s="396"/>
      <c r="B173" s="397"/>
      <c r="C173" s="397"/>
      <c r="D173" s="397"/>
      <c r="E173" s="397"/>
      <c r="F173" s="397"/>
      <c r="G173" s="397"/>
      <c r="H173" s="397"/>
      <c r="I173" s="398"/>
    </row>
    <row r="174" spans="1:13" ht="18.75" customHeight="1" x14ac:dyDescent="0.2">
      <c r="A174" s="399" t="s">
        <v>134</v>
      </c>
      <c r="B174" s="399"/>
      <c r="C174" s="399"/>
      <c r="D174" s="399"/>
      <c r="E174" s="399"/>
      <c r="F174" s="399"/>
      <c r="G174" s="400">
        <f>$H$170</f>
        <v>0</v>
      </c>
      <c r="H174" s="401"/>
      <c r="I174" s="402"/>
      <c r="J174" s="61"/>
    </row>
    <row r="175" spans="1:13" ht="8.25" customHeight="1" x14ac:dyDescent="0.25">
      <c r="A175" s="424"/>
      <c r="B175" s="425"/>
      <c r="C175" s="425"/>
      <c r="D175" s="425"/>
      <c r="E175" s="425"/>
      <c r="F175" s="425"/>
      <c r="G175" s="425"/>
      <c r="H175" s="425"/>
      <c r="I175" s="425"/>
    </row>
    <row r="176" spans="1:13" ht="19.5" customHeight="1" x14ac:dyDescent="0.2">
      <c r="A176" s="426" t="s">
        <v>135</v>
      </c>
      <c r="B176" s="427"/>
      <c r="C176" s="427"/>
      <c r="D176" s="427"/>
      <c r="E176" s="427"/>
      <c r="F176" s="428"/>
      <c r="G176" s="429">
        <f>$H$11</f>
        <v>12</v>
      </c>
      <c r="H176" s="430"/>
      <c r="I176" s="431"/>
    </row>
    <row r="177" spans="1:9" ht="8.25" customHeight="1" x14ac:dyDescent="0.2">
      <c r="A177" s="432"/>
      <c r="B177" s="432"/>
      <c r="C177" s="432"/>
      <c r="D177" s="432"/>
      <c r="E177" s="432"/>
      <c r="F177" s="432"/>
      <c r="G177" s="432"/>
      <c r="H177" s="432"/>
      <c r="I177" s="432"/>
    </row>
    <row r="178" spans="1:9" ht="42" customHeight="1" x14ac:dyDescent="0.2">
      <c r="A178" s="433" t="s">
        <v>136</v>
      </c>
      <c r="B178" s="434"/>
      <c r="C178" s="434"/>
      <c r="D178" s="434"/>
      <c r="E178" s="434"/>
      <c r="F178" s="435"/>
      <c r="G178" s="436">
        <f>ROUND(G174*G176,2)</f>
        <v>0</v>
      </c>
      <c r="H178" s="437"/>
      <c r="I178" s="438"/>
    </row>
    <row r="179" spans="1:9" ht="8.25" customHeight="1" x14ac:dyDescent="0.2">
      <c r="A179" s="406"/>
      <c r="B179" s="407"/>
      <c r="C179" s="407"/>
      <c r="D179" s="407"/>
      <c r="E179" s="407"/>
      <c r="F179" s="407"/>
      <c r="G179" s="407"/>
      <c r="H179" s="407"/>
      <c r="I179" s="244"/>
    </row>
    <row r="180" spans="1:9" ht="15" x14ac:dyDescent="0.25">
      <c r="A180" s="408" t="s">
        <v>193</v>
      </c>
      <c r="B180" s="409"/>
      <c r="C180" s="409"/>
      <c r="D180" s="409"/>
      <c r="E180" s="409"/>
      <c r="F180" s="409"/>
      <c r="G180" s="409"/>
      <c r="H180" s="409"/>
      <c r="I180" s="410"/>
    </row>
    <row r="181" spans="1:9" x14ac:dyDescent="0.2">
      <c r="A181" s="411" t="s">
        <v>137</v>
      </c>
      <c r="B181" s="412"/>
      <c r="C181" s="413"/>
      <c r="D181" s="417" t="s">
        <v>138</v>
      </c>
      <c r="E181" s="417"/>
      <c r="F181" s="417"/>
      <c r="G181" s="417"/>
      <c r="H181" s="418"/>
      <c r="I181" s="418"/>
    </row>
    <row r="182" spans="1:9" x14ac:dyDescent="0.2">
      <c r="A182" s="414"/>
      <c r="B182" s="415"/>
      <c r="C182" s="416"/>
      <c r="D182" s="419"/>
      <c r="E182" s="419"/>
      <c r="F182" s="419"/>
      <c r="G182" s="419"/>
      <c r="H182" s="420"/>
      <c r="I182" s="420"/>
    </row>
    <row r="183" spans="1:9" ht="15" x14ac:dyDescent="0.25">
      <c r="A183" s="421" t="s">
        <v>139</v>
      </c>
      <c r="B183" s="421"/>
      <c r="C183" s="421"/>
      <c r="D183" s="422"/>
      <c r="E183" s="422"/>
      <c r="F183" s="422"/>
      <c r="G183" s="422"/>
      <c r="H183" s="423"/>
      <c r="I183" s="423"/>
    </row>
    <row r="184" spans="1:9" ht="15" x14ac:dyDescent="0.25">
      <c r="A184" s="421"/>
      <c r="B184" s="421"/>
      <c r="C184" s="421"/>
      <c r="D184" s="422"/>
      <c r="E184" s="422"/>
      <c r="F184" s="422"/>
      <c r="G184" s="422"/>
      <c r="H184" s="423"/>
      <c r="I184" s="423"/>
    </row>
    <row r="185" spans="1:9" ht="15" x14ac:dyDescent="0.25">
      <c r="A185" s="443"/>
      <c r="B185" s="444"/>
      <c r="C185" s="445"/>
      <c r="D185" s="422"/>
      <c r="E185" s="422"/>
      <c r="F185" s="422"/>
      <c r="G185" s="422"/>
      <c r="H185" s="423"/>
      <c r="I185" s="423"/>
    </row>
    <row r="186" spans="1:9" ht="15" customHeight="1" x14ac:dyDescent="0.2">
      <c r="A186" s="446"/>
      <c r="B186" s="446"/>
      <c r="C186" s="446"/>
      <c r="D186" s="446"/>
      <c r="E186" s="446"/>
      <c r="F186" s="446"/>
      <c r="G186" s="446"/>
      <c r="H186" s="446"/>
      <c r="I186" s="184"/>
    </row>
    <row r="187" spans="1:9" hidden="1" x14ac:dyDescent="0.2">
      <c r="A187" s="446"/>
      <c r="B187" s="446"/>
      <c r="C187" s="446"/>
      <c r="D187" s="446"/>
      <c r="E187" s="446"/>
      <c r="F187" s="446"/>
      <c r="G187" s="446"/>
      <c r="H187" s="446"/>
      <c r="I187" s="184"/>
    </row>
    <row r="188" spans="1:9" ht="27" customHeight="1" x14ac:dyDescent="0.25">
      <c r="A188" s="408" t="s">
        <v>205</v>
      </c>
      <c r="B188" s="409"/>
      <c r="C188" s="409"/>
      <c r="D188" s="409"/>
      <c r="E188" s="409"/>
      <c r="F188" s="409"/>
      <c r="G188" s="409"/>
      <c r="H188" s="409"/>
      <c r="I188" s="447"/>
    </row>
    <row r="189" spans="1:9" ht="15" x14ac:dyDescent="0.2">
      <c r="A189" s="441" t="s">
        <v>141</v>
      </c>
      <c r="B189" s="441"/>
      <c r="C189" s="441"/>
      <c r="D189" s="441"/>
      <c r="E189" s="441"/>
      <c r="F189" s="441"/>
      <c r="G189" s="441"/>
      <c r="H189" s="440" t="s">
        <v>142</v>
      </c>
      <c r="I189" s="266"/>
    </row>
    <row r="190" spans="1:9" ht="15" x14ac:dyDescent="0.25">
      <c r="A190" s="442"/>
      <c r="B190" s="442"/>
      <c r="C190" s="442"/>
      <c r="D190" s="422"/>
      <c r="E190" s="422"/>
      <c r="F190" s="422"/>
      <c r="G190" s="422"/>
      <c r="H190" s="440"/>
      <c r="I190" s="266"/>
    </row>
    <row r="191" spans="1:9" ht="15" x14ac:dyDescent="0.2">
      <c r="A191" s="421"/>
      <c r="B191" s="421"/>
      <c r="C191" s="421"/>
      <c r="D191" s="404"/>
      <c r="E191" s="404"/>
      <c r="F191" s="404"/>
      <c r="G191" s="404"/>
      <c r="H191" s="440"/>
      <c r="I191" s="266"/>
    </row>
    <row r="192" spans="1:9" ht="15" x14ac:dyDescent="0.2">
      <c r="A192" s="439"/>
      <c r="B192" s="439"/>
      <c r="C192" s="439"/>
      <c r="D192" s="404"/>
      <c r="E192" s="404"/>
      <c r="F192" s="404"/>
      <c r="G192" s="404"/>
      <c r="H192" s="440"/>
      <c r="I192" s="266"/>
    </row>
    <row r="193" spans="1:9" ht="12.75" x14ac:dyDescent="0.2">
      <c r="A193" s="107"/>
      <c r="B193" s="107"/>
      <c r="C193" s="107"/>
      <c r="D193" s="107"/>
      <c r="E193" s="107"/>
      <c r="F193" s="107"/>
      <c r="G193" s="107"/>
      <c r="H193" s="107"/>
      <c r="I193" s="108"/>
    </row>
    <row r="194" spans="1:9" ht="12.75" x14ac:dyDescent="0.2">
      <c r="A194" s="109"/>
      <c r="B194" s="109"/>
      <c r="C194" s="109"/>
      <c r="D194" s="109"/>
      <c r="E194" s="109"/>
      <c r="F194" s="109"/>
      <c r="G194" s="109"/>
      <c r="H194" s="109"/>
      <c r="I194" s="109"/>
    </row>
    <row r="195" spans="1:9" ht="12.75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</row>
    <row r="196" spans="1:9" ht="12.75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</row>
    <row r="197" spans="1:9" ht="12.75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</row>
    <row r="198" spans="1:9" ht="12.75" x14ac:dyDescent="0.2">
      <c r="A198" s="109"/>
      <c r="B198" s="109"/>
      <c r="C198" s="109"/>
      <c r="D198" s="109"/>
      <c r="E198" s="109"/>
      <c r="F198" s="109"/>
      <c r="G198" s="109"/>
      <c r="H198" s="109"/>
      <c r="I198" s="109"/>
    </row>
    <row r="199" spans="1:9" ht="12.75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</row>
    <row r="200" spans="1:9" ht="12.75" x14ac:dyDescent="0.2">
      <c r="A200" s="109"/>
      <c r="B200" s="109"/>
      <c r="C200" s="109"/>
      <c r="D200" s="109"/>
      <c r="E200" s="109"/>
      <c r="F200" s="109"/>
      <c r="G200" s="109"/>
      <c r="H200" s="109"/>
      <c r="I200" s="109"/>
    </row>
    <row r="201" spans="1:9" ht="12.75" x14ac:dyDescent="0.2">
      <c r="A201" s="109"/>
      <c r="B201" s="109"/>
      <c r="C201" s="109"/>
      <c r="D201" s="109"/>
      <c r="E201" s="109"/>
      <c r="F201" s="109"/>
      <c r="G201" s="109"/>
      <c r="H201" s="109"/>
      <c r="I201" s="109"/>
    </row>
    <row r="202" spans="1:9" ht="12.75" x14ac:dyDescent="0.2">
      <c r="A202" s="109"/>
      <c r="B202" s="109"/>
      <c r="C202" s="109"/>
      <c r="D202" s="109"/>
      <c r="E202" s="109"/>
      <c r="F202" s="109"/>
      <c r="G202" s="109"/>
      <c r="H202" s="109"/>
      <c r="I202" s="109"/>
    </row>
    <row r="203" spans="1:9" ht="12.75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</row>
    <row r="204" spans="1:9" ht="12.75" x14ac:dyDescent="0.2">
      <c r="A204" s="109"/>
      <c r="B204" s="109"/>
      <c r="C204" s="109"/>
      <c r="D204" s="109"/>
      <c r="E204" s="109"/>
      <c r="F204" s="109"/>
      <c r="G204" s="109"/>
      <c r="H204" s="109"/>
      <c r="I204" s="109"/>
    </row>
    <row r="205" spans="1:9" ht="12.75" x14ac:dyDescent="0.2">
      <c r="A205" s="109"/>
      <c r="B205" s="109"/>
      <c r="C205" s="109"/>
      <c r="D205" s="109"/>
      <c r="E205" s="109"/>
      <c r="F205" s="109"/>
      <c r="G205" s="109"/>
      <c r="H205" s="109"/>
      <c r="I205" s="109"/>
    </row>
    <row r="206" spans="1:9" ht="12.75" x14ac:dyDescent="0.2">
      <c r="A206" s="109"/>
      <c r="B206" s="109"/>
      <c r="C206" s="109"/>
      <c r="D206" s="109"/>
      <c r="E206" s="109"/>
      <c r="F206" s="109"/>
      <c r="G206" s="109"/>
      <c r="H206" s="109"/>
      <c r="I206" s="109"/>
    </row>
    <row r="207" spans="1:9" ht="12.75" x14ac:dyDescent="0.2">
      <c r="A207" s="109"/>
      <c r="B207" s="109"/>
      <c r="C207" s="109"/>
      <c r="D207" s="109"/>
      <c r="E207" s="109"/>
      <c r="F207" s="109"/>
      <c r="G207" s="109"/>
      <c r="H207" s="109"/>
      <c r="I207" s="109"/>
    </row>
    <row r="208" spans="1:9" ht="12.75" x14ac:dyDescent="0.2">
      <c r="A208" s="109"/>
      <c r="B208" s="109"/>
      <c r="C208" s="109"/>
      <c r="D208" s="109"/>
      <c r="E208" s="109"/>
      <c r="F208" s="109"/>
      <c r="G208" s="109"/>
      <c r="H208" s="109"/>
      <c r="I208" s="109"/>
    </row>
    <row r="209" spans="1:9" ht="12.75" x14ac:dyDescent="0.2">
      <c r="A209" s="109"/>
      <c r="B209" s="109"/>
      <c r="C209" s="109"/>
      <c r="D209" s="109"/>
      <c r="E209" s="109"/>
      <c r="F209" s="109"/>
      <c r="G209" s="109"/>
      <c r="H209" s="109"/>
      <c r="I209" s="109"/>
    </row>
    <row r="210" spans="1:9" ht="12.75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</row>
    <row r="211" spans="1:9" ht="12.75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</row>
    <row r="212" spans="1:9" ht="12.75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</row>
    <row r="213" spans="1:9" ht="12.75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</row>
    <row r="214" spans="1:9" ht="12.75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</row>
    <row r="215" spans="1:9" ht="12.75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</row>
    <row r="216" spans="1:9" ht="12.75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</row>
    <row r="217" spans="1:9" ht="12.75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</row>
    <row r="218" spans="1:9" ht="12.75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</row>
    <row r="219" spans="1:9" ht="12.75" x14ac:dyDescent="0.2">
      <c r="A219" s="109"/>
      <c r="B219" s="109"/>
      <c r="C219" s="109"/>
      <c r="D219" s="109"/>
      <c r="E219" s="109"/>
      <c r="F219" s="109"/>
      <c r="G219" s="109"/>
      <c r="H219" s="109"/>
      <c r="I219" s="109"/>
    </row>
    <row r="220" spans="1:9" ht="12.75" x14ac:dyDescent="0.2">
      <c r="A220" s="109"/>
      <c r="B220" s="109"/>
      <c r="C220" s="109"/>
      <c r="D220" s="109"/>
      <c r="E220" s="109"/>
      <c r="F220" s="109"/>
      <c r="G220" s="109"/>
      <c r="H220" s="109"/>
      <c r="I220" s="109"/>
    </row>
    <row r="221" spans="1:9" ht="12.75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</row>
    <row r="222" spans="1:9" ht="12.75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</row>
    <row r="223" spans="1:9" ht="12.75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</row>
    <row r="224" spans="1:9" ht="12.75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</row>
    <row r="225" spans="1:9" ht="12.75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</row>
    <row r="226" spans="1:9" ht="12.75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</row>
    <row r="227" spans="1:9" ht="12.75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</row>
    <row r="228" spans="1:9" ht="12.75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</row>
    <row r="229" spans="1:9" ht="12.75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</row>
    <row r="230" spans="1:9" ht="12.75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</row>
    <row r="231" spans="1:9" ht="12.75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</row>
    <row r="232" spans="1:9" ht="12.75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</row>
    <row r="233" spans="1:9" ht="12.75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</row>
    <row r="234" spans="1:9" ht="12.75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</row>
    <row r="235" spans="1:9" ht="12.75" x14ac:dyDescent="0.2">
      <c r="A235" s="109"/>
      <c r="B235" s="109"/>
      <c r="C235" s="109"/>
      <c r="D235" s="109"/>
      <c r="E235" s="109"/>
      <c r="F235" s="109"/>
      <c r="G235" s="109"/>
      <c r="H235" s="109"/>
      <c r="I235" s="109"/>
    </row>
    <row r="236" spans="1:9" ht="12.75" x14ac:dyDescent="0.2">
      <c r="A236" s="109"/>
      <c r="B236" s="109"/>
      <c r="C236" s="109"/>
      <c r="D236" s="109"/>
      <c r="E236" s="109"/>
      <c r="F236" s="109"/>
      <c r="G236" s="109"/>
      <c r="H236" s="109"/>
      <c r="I236" s="109"/>
    </row>
    <row r="237" spans="1:9" ht="12.75" x14ac:dyDescent="0.2">
      <c r="A237" s="109"/>
      <c r="B237" s="109"/>
      <c r="C237" s="109"/>
      <c r="D237" s="109"/>
      <c r="E237" s="109"/>
      <c r="F237" s="109"/>
      <c r="G237" s="109"/>
      <c r="H237" s="109"/>
      <c r="I237" s="109"/>
    </row>
    <row r="238" spans="1:9" ht="12.75" x14ac:dyDescent="0.2">
      <c r="A238" s="109"/>
      <c r="B238" s="109"/>
      <c r="C238" s="109"/>
      <c r="D238" s="109"/>
      <c r="E238" s="109"/>
      <c r="F238" s="109"/>
      <c r="G238" s="109"/>
      <c r="H238" s="109"/>
      <c r="I238" s="109"/>
    </row>
    <row r="239" spans="1:9" ht="12.75" x14ac:dyDescent="0.2">
      <c r="A239" s="109"/>
      <c r="B239" s="109"/>
      <c r="C239" s="109"/>
      <c r="D239" s="109"/>
      <c r="E239" s="109"/>
      <c r="F239" s="109"/>
      <c r="G239" s="109"/>
      <c r="H239" s="109"/>
      <c r="I239" s="109"/>
    </row>
    <row r="240" spans="1:9" ht="12.75" x14ac:dyDescent="0.2">
      <c r="A240" s="109"/>
      <c r="B240" s="109"/>
      <c r="C240" s="109"/>
      <c r="D240" s="109"/>
      <c r="E240" s="109"/>
      <c r="F240" s="109"/>
      <c r="G240" s="109"/>
      <c r="H240" s="109"/>
      <c r="I240" s="109"/>
    </row>
    <row r="241" spans="1:9" ht="12.75" x14ac:dyDescent="0.2">
      <c r="A241" s="109"/>
      <c r="B241" s="109"/>
      <c r="C241" s="109"/>
      <c r="D241" s="109"/>
      <c r="E241" s="109"/>
      <c r="F241" s="109"/>
      <c r="G241" s="109"/>
      <c r="H241" s="109"/>
      <c r="I241" s="109"/>
    </row>
    <row r="242" spans="1:9" ht="12.75" x14ac:dyDescent="0.2">
      <c r="A242" s="109"/>
      <c r="B242" s="109"/>
      <c r="C242" s="109"/>
      <c r="D242" s="109"/>
      <c r="E242" s="109"/>
      <c r="F242" s="109"/>
      <c r="G242" s="109"/>
      <c r="H242" s="109"/>
      <c r="I242" s="109"/>
    </row>
    <row r="243" spans="1:9" ht="12.75" x14ac:dyDescent="0.2">
      <c r="A243" s="109"/>
      <c r="B243" s="109"/>
      <c r="C243" s="109"/>
      <c r="D243" s="109"/>
      <c r="E243" s="109"/>
      <c r="F243" s="109"/>
      <c r="G243" s="109"/>
      <c r="H243" s="109"/>
      <c r="I243" s="109"/>
    </row>
    <row r="244" spans="1:9" ht="12.75" x14ac:dyDescent="0.2">
      <c r="A244" s="109"/>
      <c r="B244" s="109"/>
      <c r="C244" s="109"/>
      <c r="D244" s="109"/>
      <c r="E244" s="109"/>
      <c r="F244" s="109"/>
      <c r="G244" s="109"/>
      <c r="H244" s="109"/>
      <c r="I244" s="109"/>
    </row>
    <row r="245" spans="1:9" ht="12.75" x14ac:dyDescent="0.2">
      <c r="A245" s="109"/>
      <c r="B245" s="109"/>
      <c r="C245" s="109"/>
      <c r="D245" s="109"/>
      <c r="E245" s="109"/>
      <c r="F245" s="109"/>
      <c r="G245" s="109"/>
      <c r="H245" s="109"/>
      <c r="I245" s="109"/>
    </row>
    <row r="246" spans="1:9" ht="12.75" x14ac:dyDescent="0.2">
      <c r="A246" s="109"/>
      <c r="B246" s="109"/>
      <c r="C246" s="109"/>
      <c r="D246" s="109"/>
      <c r="E246" s="109"/>
      <c r="F246" s="109"/>
      <c r="G246" s="109"/>
      <c r="H246" s="109"/>
      <c r="I246" s="109"/>
    </row>
    <row r="247" spans="1:9" ht="12.75" x14ac:dyDescent="0.2">
      <c r="A247" s="109"/>
      <c r="B247" s="109"/>
      <c r="C247" s="109"/>
      <c r="D247" s="109"/>
      <c r="E247" s="109"/>
      <c r="F247" s="109"/>
      <c r="G247" s="109"/>
      <c r="H247" s="109"/>
      <c r="I247" s="109"/>
    </row>
    <row r="248" spans="1:9" ht="12.75" x14ac:dyDescent="0.2">
      <c r="A248" s="109"/>
      <c r="B248" s="109"/>
      <c r="C248" s="109"/>
      <c r="D248" s="109"/>
      <c r="E248" s="109"/>
      <c r="F248" s="109"/>
      <c r="G248" s="109"/>
      <c r="H248" s="109"/>
      <c r="I248" s="109"/>
    </row>
    <row r="249" spans="1:9" ht="12.75" x14ac:dyDescent="0.2">
      <c r="A249" s="109"/>
      <c r="B249" s="109"/>
      <c r="C249" s="109"/>
      <c r="D249" s="109"/>
      <c r="E249" s="109"/>
      <c r="F249" s="109"/>
      <c r="G249" s="109"/>
      <c r="H249" s="109"/>
      <c r="I249" s="109"/>
    </row>
    <row r="250" spans="1:9" ht="12.75" x14ac:dyDescent="0.2">
      <c r="A250" s="109"/>
      <c r="B250" s="109"/>
      <c r="C250" s="109"/>
      <c r="D250" s="109"/>
      <c r="E250" s="109"/>
      <c r="F250" s="109"/>
      <c r="G250" s="109"/>
      <c r="H250" s="109"/>
      <c r="I250" s="109"/>
    </row>
  </sheetData>
  <mergeCells count="265">
    <mergeCell ref="A192:G192"/>
    <mergeCell ref="H192:I192"/>
    <mergeCell ref="A189:G189"/>
    <mergeCell ref="H189:I189"/>
    <mergeCell ref="A190:G190"/>
    <mergeCell ref="H190:I190"/>
    <mergeCell ref="A191:G191"/>
    <mergeCell ref="H191:I191"/>
    <mergeCell ref="A184:C184"/>
    <mergeCell ref="D184:I184"/>
    <mergeCell ref="A185:C185"/>
    <mergeCell ref="D185:I185"/>
    <mergeCell ref="A186:I187"/>
    <mergeCell ref="A188:I188"/>
    <mergeCell ref="A179:I179"/>
    <mergeCell ref="A180:I180"/>
    <mergeCell ref="A181:C182"/>
    <mergeCell ref="D181:I182"/>
    <mergeCell ref="A183:C183"/>
    <mergeCell ref="D183:I183"/>
    <mergeCell ref="A175:I175"/>
    <mergeCell ref="A176:F176"/>
    <mergeCell ref="G176:I176"/>
    <mergeCell ref="A177:I177"/>
    <mergeCell ref="A178:F178"/>
    <mergeCell ref="G178:I178"/>
    <mergeCell ref="A170:F170"/>
    <mergeCell ref="H170:I170"/>
    <mergeCell ref="A171:I171"/>
    <mergeCell ref="A172:I172"/>
    <mergeCell ref="A173:I173"/>
    <mergeCell ref="A174:F174"/>
    <mergeCell ref="G174:I174"/>
    <mergeCell ref="A168:D168"/>
    <mergeCell ref="E168:F168"/>
    <mergeCell ref="H168:I168"/>
    <mergeCell ref="A169:D169"/>
    <mergeCell ref="E169:F169"/>
    <mergeCell ref="H169:I169"/>
    <mergeCell ref="A166:D166"/>
    <mergeCell ref="E166:F166"/>
    <mergeCell ref="H166:I166"/>
    <mergeCell ref="A167:D167"/>
    <mergeCell ref="E167:F167"/>
    <mergeCell ref="H167:I167"/>
    <mergeCell ref="A164:D164"/>
    <mergeCell ref="E164:F164"/>
    <mergeCell ref="H164:I164"/>
    <mergeCell ref="A165:D165"/>
    <mergeCell ref="E165:F165"/>
    <mergeCell ref="H165:I165"/>
    <mergeCell ref="A159:I159"/>
    <mergeCell ref="A160:I160"/>
    <mergeCell ref="A162:I162"/>
    <mergeCell ref="A163:D163"/>
    <mergeCell ref="E163:F163"/>
    <mergeCell ref="H163:I163"/>
    <mergeCell ref="B153:H153"/>
    <mergeCell ref="B154:H154"/>
    <mergeCell ref="B155:H155"/>
    <mergeCell ref="A156:H156"/>
    <mergeCell ref="B157:H157"/>
    <mergeCell ref="A158:H158"/>
    <mergeCell ref="A147:I147"/>
    <mergeCell ref="A148:I148"/>
    <mergeCell ref="A149:I149"/>
    <mergeCell ref="A150:I150"/>
    <mergeCell ref="A151:H151"/>
    <mergeCell ref="B152:H152"/>
    <mergeCell ref="B139:G139"/>
    <mergeCell ref="B140:G140"/>
    <mergeCell ref="A141:H141"/>
    <mergeCell ref="A142:I142"/>
    <mergeCell ref="A143:G143"/>
    <mergeCell ref="A144:B146"/>
    <mergeCell ref="C144:I144"/>
    <mergeCell ref="C145:I145"/>
    <mergeCell ref="C146:I146"/>
    <mergeCell ref="B133:G133"/>
    <mergeCell ref="B134:G134"/>
    <mergeCell ref="B135:G135"/>
    <mergeCell ref="B136:G136"/>
    <mergeCell ref="B137:G137"/>
    <mergeCell ref="B138:G138"/>
    <mergeCell ref="B127:G127"/>
    <mergeCell ref="A128:G128"/>
    <mergeCell ref="B129:G129"/>
    <mergeCell ref="A130:G130"/>
    <mergeCell ref="B131:G131"/>
    <mergeCell ref="A132:G132"/>
    <mergeCell ref="B121:H121"/>
    <mergeCell ref="B122:H122"/>
    <mergeCell ref="B123:H123"/>
    <mergeCell ref="B124:H124"/>
    <mergeCell ref="A125:H125"/>
    <mergeCell ref="A126:I126"/>
    <mergeCell ref="B115:H115"/>
    <mergeCell ref="A116:H116"/>
    <mergeCell ref="A117:I117"/>
    <mergeCell ref="B118:H118"/>
    <mergeCell ref="B119:H119"/>
    <mergeCell ref="B120:H120"/>
    <mergeCell ref="B109:H109"/>
    <mergeCell ref="B110:H110"/>
    <mergeCell ref="B111:H111"/>
    <mergeCell ref="B112:H112"/>
    <mergeCell ref="B113:H113"/>
    <mergeCell ref="A114:H114"/>
    <mergeCell ref="B103:H103"/>
    <mergeCell ref="A104:H104"/>
    <mergeCell ref="A105:I105"/>
    <mergeCell ref="B106:H106"/>
    <mergeCell ref="B107:H107"/>
    <mergeCell ref="B108:H108"/>
    <mergeCell ref="B97:H97"/>
    <mergeCell ref="B98:H98"/>
    <mergeCell ref="B99:H99"/>
    <mergeCell ref="B100:H100"/>
    <mergeCell ref="B101:H101"/>
    <mergeCell ref="B102:H102"/>
    <mergeCell ref="A91:I91"/>
    <mergeCell ref="B92:H92"/>
    <mergeCell ref="B93:H93"/>
    <mergeCell ref="B94:H94"/>
    <mergeCell ref="A95:H95"/>
    <mergeCell ref="A96:I96"/>
    <mergeCell ref="B85:H85"/>
    <mergeCell ref="B86:H86"/>
    <mergeCell ref="A87:H87"/>
    <mergeCell ref="B88:H88"/>
    <mergeCell ref="A89:H89"/>
    <mergeCell ref="A90:I90"/>
    <mergeCell ref="B78:C78"/>
    <mergeCell ref="B79:G79"/>
    <mergeCell ref="A80:G80"/>
    <mergeCell ref="A82:I82"/>
    <mergeCell ref="A83:I83"/>
    <mergeCell ref="A84:I84"/>
    <mergeCell ref="B72:G72"/>
    <mergeCell ref="B73:G73"/>
    <mergeCell ref="B74:G74"/>
    <mergeCell ref="B75:G75"/>
    <mergeCell ref="B76:G76"/>
    <mergeCell ref="B77:G77"/>
    <mergeCell ref="B65:H65"/>
    <mergeCell ref="A66:H66"/>
    <mergeCell ref="A67:I67"/>
    <mergeCell ref="A68:I68"/>
    <mergeCell ref="A70:I70"/>
    <mergeCell ref="B71:G71"/>
    <mergeCell ref="A59:I59"/>
    <mergeCell ref="A60:I60"/>
    <mergeCell ref="A61:I61"/>
    <mergeCell ref="B62:H62"/>
    <mergeCell ref="B63:H63"/>
    <mergeCell ref="B64:H64"/>
    <mergeCell ref="B53:H53"/>
    <mergeCell ref="B54:H54"/>
    <mergeCell ref="B55:H55"/>
    <mergeCell ref="B56:H56"/>
    <mergeCell ref="B57:H57"/>
    <mergeCell ref="A58:I58"/>
    <mergeCell ref="B47:H47"/>
    <mergeCell ref="B48:G48"/>
    <mergeCell ref="B49:G49"/>
    <mergeCell ref="B50:H50"/>
    <mergeCell ref="B51:G51"/>
    <mergeCell ref="B52:H52"/>
    <mergeCell ref="B41:H41"/>
    <mergeCell ref="B42:G42"/>
    <mergeCell ref="B43:H43"/>
    <mergeCell ref="A44:H44"/>
    <mergeCell ref="A45:I45"/>
    <mergeCell ref="B46:H46"/>
    <mergeCell ref="B35:G35"/>
    <mergeCell ref="B36:H36"/>
    <mergeCell ref="B37:G37"/>
    <mergeCell ref="B38:H38"/>
    <mergeCell ref="B39:H39"/>
    <mergeCell ref="B40:H40"/>
    <mergeCell ref="B30:G30"/>
    <mergeCell ref="H30:I30"/>
    <mergeCell ref="A31:I31"/>
    <mergeCell ref="A32:I32"/>
    <mergeCell ref="A33:I33"/>
    <mergeCell ref="A34:I34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IG21:IN21"/>
    <mergeCell ref="IO21:IV21"/>
    <mergeCell ref="B22:G22"/>
    <mergeCell ref="H22:I22"/>
    <mergeCell ref="B23:G23"/>
    <mergeCell ref="H23:I23"/>
    <mergeCell ref="GK21:GR21"/>
    <mergeCell ref="GS21:GZ21"/>
    <mergeCell ref="HA21:HH21"/>
    <mergeCell ref="HI21:HP21"/>
    <mergeCell ref="HQ21:HX21"/>
    <mergeCell ref="HY21:IF21"/>
    <mergeCell ref="EO21:EV21"/>
    <mergeCell ref="EW21:FD21"/>
    <mergeCell ref="FE21:FL21"/>
    <mergeCell ref="FM21:FT21"/>
    <mergeCell ref="FU21:GB21"/>
    <mergeCell ref="GC21:GJ21"/>
    <mergeCell ref="CS21:CZ21"/>
    <mergeCell ref="DA21:DH21"/>
    <mergeCell ref="DI21:DP21"/>
    <mergeCell ref="DQ21:DX21"/>
    <mergeCell ref="DY21:EF21"/>
    <mergeCell ref="EG21:EN21"/>
    <mergeCell ref="AW21:BD21"/>
    <mergeCell ref="BE21:BL21"/>
    <mergeCell ref="BM21:BT21"/>
    <mergeCell ref="BU21:CB21"/>
    <mergeCell ref="CC21:CJ21"/>
    <mergeCell ref="CK21:CR21"/>
    <mergeCell ref="A21:I21"/>
    <mergeCell ref="J21:P21"/>
    <mergeCell ref="Q21:X21"/>
    <mergeCell ref="Y21:AF21"/>
    <mergeCell ref="AG21:AN21"/>
    <mergeCell ref="AO21:AV21"/>
    <mergeCell ref="A17:I17"/>
    <mergeCell ref="A18:I18"/>
    <mergeCell ref="A19:I19"/>
    <mergeCell ref="A20:I20"/>
    <mergeCell ref="A13:I13"/>
    <mergeCell ref="A14:E14"/>
    <mergeCell ref="F14:G14"/>
    <mergeCell ref="H14:I14"/>
    <mergeCell ref="A15:E15"/>
    <mergeCell ref="F15:G15"/>
    <mergeCell ref="H15:I15"/>
    <mergeCell ref="B12:G12"/>
    <mergeCell ref="H12:I12"/>
    <mergeCell ref="A6:I6"/>
    <mergeCell ref="A7:I7"/>
    <mergeCell ref="B8:G8"/>
    <mergeCell ref="H8:I8"/>
    <mergeCell ref="B9:G9"/>
    <mergeCell ref="H9:I9"/>
    <mergeCell ref="A16:G16"/>
    <mergeCell ref="H16:I16"/>
    <mergeCell ref="A2:I2"/>
    <mergeCell ref="A3:I3"/>
    <mergeCell ref="A4:E4"/>
    <mergeCell ref="F4:I4"/>
    <mergeCell ref="A5:E5"/>
    <mergeCell ref="F5:I5"/>
    <mergeCell ref="B10:G10"/>
    <mergeCell ref="H10:I10"/>
    <mergeCell ref="B11:G11"/>
    <mergeCell ref="H11:I11"/>
  </mergeCells>
  <pageMargins left="1.1811023622047245" right="0.78740157480314965" top="0.98425196850393704" bottom="0.98425196850393704" header="0.31496062992125984" footer="0.31496062992125984"/>
  <pageSetup paperSize="9" scale="50" fitToWidth="0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94"/>
  <sheetViews>
    <sheetView tabSelected="1" view="pageBreakPreview" topLeftCell="A151" zoomScale="90" zoomScaleNormal="100" zoomScaleSheetLayoutView="90" workbookViewId="0">
      <selection activeCell="I68" sqref="I68"/>
    </sheetView>
  </sheetViews>
  <sheetFormatPr defaultRowHeight="12" x14ac:dyDescent="0.2"/>
  <cols>
    <col min="1" max="1" width="3.85546875" style="1" bestFit="1" customWidth="1"/>
    <col min="2" max="2" width="11.140625" style="1" customWidth="1"/>
    <col min="3" max="3" width="13.28515625" style="1" customWidth="1"/>
    <col min="4" max="4" width="6.42578125" style="1" bestFit="1" customWidth="1"/>
    <col min="5" max="5" width="6.28515625" style="1" bestFit="1" customWidth="1"/>
    <col min="6" max="6" width="6.42578125" style="1" customWidth="1"/>
    <col min="7" max="7" width="8.85546875" style="1" bestFit="1" customWidth="1"/>
    <col min="8" max="8" width="14.140625" style="1" bestFit="1" customWidth="1"/>
    <col min="9" max="9" width="10" style="51" bestFit="1" customWidth="1"/>
    <col min="10" max="10" width="12.42578125" style="1" bestFit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256" width="9.140625" style="1"/>
    <col min="257" max="257" width="15.28515625" style="1" customWidth="1"/>
    <col min="258" max="258" width="11.140625" style="1" customWidth="1"/>
    <col min="259" max="259" width="13.28515625" style="1" customWidth="1"/>
    <col min="260" max="260" width="10.140625" style="1" customWidth="1"/>
    <col min="261" max="261" width="12.42578125" style="1" bestFit="1" customWidth="1"/>
    <col min="262" max="262" width="11.28515625" style="1" bestFit="1" customWidth="1"/>
    <col min="263" max="263" width="9.85546875" style="1" customWidth="1"/>
    <col min="264" max="264" width="11.28515625" style="1" customWidth="1"/>
    <col min="265" max="265" width="14.5703125" style="1" customWidth="1"/>
    <col min="266" max="266" width="10.7109375" style="1" customWidth="1"/>
    <col min="267" max="267" width="11.140625" style="1" customWidth="1"/>
    <col min="268" max="268" width="7.42578125" style="1" customWidth="1"/>
    <col min="269" max="269" width="6.5703125" style="1" customWidth="1"/>
    <col min="270" max="271" width="9.28515625" style="1" bestFit="1" customWidth="1"/>
    <col min="272" max="512" width="9.140625" style="1"/>
    <col min="513" max="513" width="15.28515625" style="1" customWidth="1"/>
    <col min="514" max="514" width="11.140625" style="1" customWidth="1"/>
    <col min="515" max="515" width="13.28515625" style="1" customWidth="1"/>
    <col min="516" max="516" width="10.140625" style="1" customWidth="1"/>
    <col min="517" max="517" width="12.42578125" style="1" bestFit="1" customWidth="1"/>
    <col min="518" max="518" width="11.28515625" style="1" bestFit="1" customWidth="1"/>
    <col min="519" max="519" width="9.85546875" style="1" customWidth="1"/>
    <col min="520" max="520" width="11.28515625" style="1" customWidth="1"/>
    <col min="521" max="521" width="14.5703125" style="1" customWidth="1"/>
    <col min="522" max="522" width="10.7109375" style="1" customWidth="1"/>
    <col min="523" max="523" width="11.140625" style="1" customWidth="1"/>
    <col min="524" max="524" width="7.42578125" style="1" customWidth="1"/>
    <col min="525" max="525" width="6.5703125" style="1" customWidth="1"/>
    <col min="526" max="527" width="9.28515625" style="1" bestFit="1" customWidth="1"/>
    <col min="528" max="768" width="9.140625" style="1"/>
    <col min="769" max="769" width="15.28515625" style="1" customWidth="1"/>
    <col min="770" max="770" width="11.140625" style="1" customWidth="1"/>
    <col min="771" max="771" width="13.28515625" style="1" customWidth="1"/>
    <col min="772" max="772" width="10.140625" style="1" customWidth="1"/>
    <col min="773" max="773" width="12.42578125" style="1" bestFit="1" customWidth="1"/>
    <col min="774" max="774" width="11.28515625" style="1" bestFit="1" customWidth="1"/>
    <col min="775" max="775" width="9.85546875" style="1" customWidth="1"/>
    <col min="776" max="776" width="11.28515625" style="1" customWidth="1"/>
    <col min="777" max="777" width="14.5703125" style="1" customWidth="1"/>
    <col min="778" max="778" width="10.7109375" style="1" customWidth="1"/>
    <col min="779" max="779" width="11.140625" style="1" customWidth="1"/>
    <col min="780" max="780" width="7.42578125" style="1" customWidth="1"/>
    <col min="781" max="781" width="6.5703125" style="1" customWidth="1"/>
    <col min="782" max="783" width="9.28515625" style="1" bestFit="1" customWidth="1"/>
    <col min="784" max="1024" width="9.140625" style="1"/>
    <col min="1025" max="1025" width="15.28515625" style="1" customWidth="1"/>
    <col min="1026" max="1026" width="11.140625" style="1" customWidth="1"/>
    <col min="1027" max="1027" width="13.28515625" style="1" customWidth="1"/>
    <col min="1028" max="1028" width="10.140625" style="1" customWidth="1"/>
    <col min="1029" max="1029" width="12.42578125" style="1" bestFit="1" customWidth="1"/>
    <col min="1030" max="1030" width="11.28515625" style="1" bestFit="1" customWidth="1"/>
    <col min="1031" max="1031" width="9.85546875" style="1" customWidth="1"/>
    <col min="1032" max="1032" width="11.28515625" style="1" customWidth="1"/>
    <col min="1033" max="1033" width="14.5703125" style="1" customWidth="1"/>
    <col min="1034" max="1034" width="10.7109375" style="1" customWidth="1"/>
    <col min="1035" max="1035" width="11.140625" style="1" customWidth="1"/>
    <col min="1036" max="1036" width="7.42578125" style="1" customWidth="1"/>
    <col min="1037" max="1037" width="6.5703125" style="1" customWidth="1"/>
    <col min="1038" max="1039" width="9.28515625" style="1" bestFit="1" customWidth="1"/>
    <col min="1040" max="1280" width="9.140625" style="1"/>
    <col min="1281" max="1281" width="15.28515625" style="1" customWidth="1"/>
    <col min="1282" max="1282" width="11.140625" style="1" customWidth="1"/>
    <col min="1283" max="1283" width="13.28515625" style="1" customWidth="1"/>
    <col min="1284" max="1284" width="10.140625" style="1" customWidth="1"/>
    <col min="1285" max="1285" width="12.42578125" style="1" bestFit="1" customWidth="1"/>
    <col min="1286" max="1286" width="11.28515625" style="1" bestFit="1" customWidth="1"/>
    <col min="1287" max="1287" width="9.85546875" style="1" customWidth="1"/>
    <col min="1288" max="1288" width="11.28515625" style="1" customWidth="1"/>
    <col min="1289" max="1289" width="14.5703125" style="1" customWidth="1"/>
    <col min="1290" max="1290" width="10.7109375" style="1" customWidth="1"/>
    <col min="1291" max="1291" width="11.140625" style="1" customWidth="1"/>
    <col min="1292" max="1292" width="7.42578125" style="1" customWidth="1"/>
    <col min="1293" max="1293" width="6.5703125" style="1" customWidth="1"/>
    <col min="1294" max="1295" width="9.28515625" style="1" bestFit="1" customWidth="1"/>
    <col min="1296" max="1536" width="9.140625" style="1"/>
    <col min="1537" max="1537" width="15.28515625" style="1" customWidth="1"/>
    <col min="1538" max="1538" width="11.140625" style="1" customWidth="1"/>
    <col min="1539" max="1539" width="13.28515625" style="1" customWidth="1"/>
    <col min="1540" max="1540" width="10.140625" style="1" customWidth="1"/>
    <col min="1541" max="1541" width="12.42578125" style="1" bestFit="1" customWidth="1"/>
    <col min="1542" max="1542" width="11.28515625" style="1" bestFit="1" customWidth="1"/>
    <col min="1543" max="1543" width="9.85546875" style="1" customWidth="1"/>
    <col min="1544" max="1544" width="11.28515625" style="1" customWidth="1"/>
    <col min="1545" max="1545" width="14.5703125" style="1" customWidth="1"/>
    <col min="1546" max="1546" width="10.7109375" style="1" customWidth="1"/>
    <col min="1547" max="1547" width="11.140625" style="1" customWidth="1"/>
    <col min="1548" max="1548" width="7.42578125" style="1" customWidth="1"/>
    <col min="1549" max="1549" width="6.5703125" style="1" customWidth="1"/>
    <col min="1550" max="1551" width="9.28515625" style="1" bestFit="1" customWidth="1"/>
    <col min="1552" max="1792" width="9.140625" style="1"/>
    <col min="1793" max="1793" width="15.28515625" style="1" customWidth="1"/>
    <col min="1794" max="1794" width="11.140625" style="1" customWidth="1"/>
    <col min="1795" max="1795" width="13.28515625" style="1" customWidth="1"/>
    <col min="1796" max="1796" width="10.140625" style="1" customWidth="1"/>
    <col min="1797" max="1797" width="12.42578125" style="1" bestFit="1" customWidth="1"/>
    <col min="1798" max="1798" width="11.28515625" style="1" bestFit="1" customWidth="1"/>
    <col min="1799" max="1799" width="9.85546875" style="1" customWidth="1"/>
    <col min="1800" max="1800" width="11.28515625" style="1" customWidth="1"/>
    <col min="1801" max="1801" width="14.5703125" style="1" customWidth="1"/>
    <col min="1802" max="1802" width="10.7109375" style="1" customWidth="1"/>
    <col min="1803" max="1803" width="11.140625" style="1" customWidth="1"/>
    <col min="1804" max="1804" width="7.42578125" style="1" customWidth="1"/>
    <col min="1805" max="1805" width="6.5703125" style="1" customWidth="1"/>
    <col min="1806" max="1807" width="9.28515625" style="1" bestFit="1" customWidth="1"/>
    <col min="1808" max="2048" width="9.140625" style="1"/>
    <col min="2049" max="2049" width="15.28515625" style="1" customWidth="1"/>
    <col min="2050" max="2050" width="11.140625" style="1" customWidth="1"/>
    <col min="2051" max="2051" width="13.28515625" style="1" customWidth="1"/>
    <col min="2052" max="2052" width="10.140625" style="1" customWidth="1"/>
    <col min="2053" max="2053" width="12.42578125" style="1" bestFit="1" customWidth="1"/>
    <col min="2054" max="2054" width="11.28515625" style="1" bestFit="1" customWidth="1"/>
    <col min="2055" max="2055" width="9.85546875" style="1" customWidth="1"/>
    <col min="2056" max="2056" width="11.28515625" style="1" customWidth="1"/>
    <col min="2057" max="2057" width="14.5703125" style="1" customWidth="1"/>
    <col min="2058" max="2058" width="10.7109375" style="1" customWidth="1"/>
    <col min="2059" max="2059" width="11.140625" style="1" customWidth="1"/>
    <col min="2060" max="2060" width="7.42578125" style="1" customWidth="1"/>
    <col min="2061" max="2061" width="6.5703125" style="1" customWidth="1"/>
    <col min="2062" max="2063" width="9.28515625" style="1" bestFit="1" customWidth="1"/>
    <col min="2064" max="2304" width="9.140625" style="1"/>
    <col min="2305" max="2305" width="15.28515625" style="1" customWidth="1"/>
    <col min="2306" max="2306" width="11.140625" style="1" customWidth="1"/>
    <col min="2307" max="2307" width="13.28515625" style="1" customWidth="1"/>
    <col min="2308" max="2308" width="10.140625" style="1" customWidth="1"/>
    <col min="2309" max="2309" width="12.42578125" style="1" bestFit="1" customWidth="1"/>
    <col min="2310" max="2310" width="11.28515625" style="1" bestFit="1" customWidth="1"/>
    <col min="2311" max="2311" width="9.85546875" style="1" customWidth="1"/>
    <col min="2312" max="2312" width="11.28515625" style="1" customWidth="1"/>
    <col min="2313" max="2313" width="14.5703125" style="1" customWidth="1"/>
    <col min="2314" max="2314" width="10.7109375" style="1" customWidth="1"/>
    <col min="2315" max="2315" width="11.140625" style="1" customWidth="1"/>
    <col min="2316" max="2316" width="7.42578125" style="1" customWidth="1"/>
    <col min="2317" max="2317" width="6.5703125" style="1" customWidth="1"/>
    <col min="2318" max="2319" width="9.28515625" style="1" bestFit="1" customWidth="1"/>
    <col min="2320" max="2560" width="9.140625" style="1"/>
    <col min="2561" max="2561" width="15.28515625" style="1" customWidth="1"/>
    <col min="2562" max="2562" width="11.140625" style="1" customWidth="1"/>
    <col min="2563" max="2563" width="13.28515625" style="1" customWidth="1"/>
    <col min="2564" max="2564" width="10.140625" style="1" customWidth="1"/>
    <col min="2565" max="2565" width="12.42578125" style="1" bestFit="1" customWidth="1"/>
    <col min="2566" max="2566" width="11.28515625" style="1" bestFit="1" customWidth="1"/>
    <col min="2567" max="2567" width="9.85546875" style="1" customWidth="1"/>
    <col min="2568" max="2568" width="11.28515625" style="1" customWidth="1"/>
    <col min="2569" max="2569" width="14.5703125" style="1" customWidth="1"/>
    <col min="2570" max="2570" width="10.7109375" style="1" customWidth="1"/>
    <col min="2571" max="2571" width="11.140625" style="1" customWidth="1"/>
    <col min="2572" max="2572" width="7.42578125" style="1" customWidth="1"/>
    <col min="2573" max="2573" width="6.5703125" style="1" customWidth="1"/>
    <col min="2574" max="2575" width="9.28515625" style="1" bestFit="1" customWidth="1"/>
    <col min="2576" max="2816" width="9.140625" style="1"/>
    <col min="2817" max="2817" width="15.28515625" style="1" customWidth="1"/>
    <col min="2818" max="2818" width="11.140625" style="1" customWidth="1"/>
    <col min="2819" max="2819" width="13.28515625" style="1" customWidth="1"/>
    <col min="2820" max="2820" width="10.140625" style="1" customWidth="1"/>
    <col min="2821" max="2821" width="12.42578125" style="1" bestFit="1" customWidth="1"/>
    <col min="2822" max="2822" width="11.28515625" style="1" bestFit="1" customWidth="1"/>
    <col min="2823" max="2823" width="9.85546875" style="1" customWidth="1"/>
    <col min="2824" max="2824" width="11.28515625" style="1" customWidth="1"/>
    <col min="2825" max="2825" width="14.5703125" style="1" customWidth="1"/>
    <col min="2826" max="2826" width="10.7109375" style="1" customWidth="1"/>
    <col min="2827" max="2827" width="11.140625" style="1" customWidth="1"/>
    <col min="2828" max="2828" width="7.42578125" style="1" customWidth="1"/>
    <col min="2829" max="2829" width="6.5703125" style="1" customWidth="1"/>
    <col min="2830" max="2831" width="9.28515625" style="1" bestFit="1" customWidth="1"/>
    <col min="2832" max="3072" width="9.140625" style="1"/>
    <col min="3073" max="3073" width="15.28515625" style="1" customWidth="1"/>
    <col min="3074" max="3074" width="11.140625" style="1" customWidth="1"/>
    <col min="3075" max="3075" width="13.28515625" style="1" customWidth="1"/>
    <col min="3076" max="3076" width="10.140625" style="1" customWidth="1"/>
    <col min="3077" max="3077" width="12.42578125" style="1" bestFit="1" customWidth="1"/>
    <col min="3078" max="3078" width="11.28515625" style="1" bestFit="1" customWidth="1"/>
    <col min="3079" max="3079" width="9.85546875" style="1" customWidth="1"/>
    <col min="3080" max="3080" width="11.28515625" style="1" customWidth="1"/>
    <col min="3081" max="3081" width="14.5703125" style="1" customWidth="1"/>
    <col min="3082" max="3082" width="10.7109375" style="1" customWidth="1"/>
    <col min="3083" max="3083" width="11.140625" style="1" customWidth="1"/>
    <col min="3084" max="3084" width="7.42578125" style="1" customWidth="1"/>
    <col min="3085" max="3085" width="6.5703125" style="1" customWidth="1"/>
    <col min="3086" max="3087" width="9.28515625" style="1" bestFit="1" customWidth="1"/>
    <col min="3088" max="3328" width="9.140625" style="1"/>
    <col min="3329" max="3329" width="15.28515625" style="1" customWidth="1"/>
    <col min="3330" max="3330" width="11.140625" style="1" customWidth="1"/>
    <col min="3331" max="3331" width="13.28515625" style="1" customWidth="1"/>
    <col min="3332" max="3332" width="10.140625" style="1" customWidth="1"/>
    <col min="3333" max="3333" width="12.42578125" style="1" bestFit="1" customWidth="1"/>
    <col min="3334" max="3334" width="11.28515625" style="1" bestFit="1" customWidth="1"/>
    <col min="3335" max="3335" width="9.85546875" style="1" customWidth="1"/>
    <col min="3336" max="3336" width="11.28515625" style="1" customWidth="1"/>
    <col min="3337" max="3337" width="14.5703125" style="1" customWidth="1"/>
    <col min="3338" max="3338" width="10.7109375" style="1" customWidth="1"/>
    <col min="3339" max="3339" width="11.140625" style="1" customWidth="1"/>
    <col min="3340" max="3340" width="7.42578125" style="1" customWidth="1"/>
    <col min="3341" max="3341" width="6.5703125" style="1" customWidth="1"/>
    <col min="3342" max="3343" width="9.28515625" style="1" bestFit="1" customWidth="1"/>
    <col min="3344" max="3584" width="9.140625" style="1"/>
    <col min="3585" max="3585" width="15.28515625" style="1" customWidth="1"/>
    <col min="3586" max="3586" width="11.140625" style="1" customWidth="1"/>
    <col min="3587" max="3587" width="13.28515625" style="1" customWidth="1"/>
    <col min="3588" max="3588" width="10.140625" style="1" customWidth="1"/>
    <col min="3589" max="3589" width="12.42578125" style="1" bestFit="1" customWidth="1"/>
    <col min="3590" max="3590" width="11.28515625" style="1" bestFit="1" customWidth="1"/>
    <col min="3591" max="3591" width="9.85546875" style="1" customWidth="1"/>
    <col min="3592" max="3592" width="11.28515625" style="1" customWidth="1"/>
    <col min="3593" max="3593" width="14.5703125" style="1" customWidth="1"/>
    <col min="3594" max="3594" width="10.7109375" style="1" customWidth="1"/>
    <col min="3595" max="3595" width="11.140625" style="1" customWidth="1"/>
    <col min="3596" max="3596" width="7.42578125" style="1" customWidth="1"/>
    <col min="3597" max="3597" width="6.5703125" style="1" customWidth="1"/>
    <col min="3598" max="3599" width="9.28515625" style="1" bestFit="1" customWidth="1"/>
    <col min="3600" max="3840" width="9.140625" style="1"/>
    <col min="3841" max="3841" width="15.28515625" style="1" customWidth="1"/>
    <col min="3842" max="3842" width="11.140625" style="1" customWidth="1"/>
    <col min="3843" max="3843" width="13.28515625" style="1" customWidth="1"/>
    <col min="3844" max="3844" width="10.140625" style="1" customWidth="1"/>
    <col min="3845" max="3845" width="12.42578125" style="1" bestFit="1" customWidth="1"/>
    <col min="3846" max="3846" width="11.28515625" style="1" bestFit="1" customWidth="1"/>
    <col min="3847" max="3847" width="9.85546875" style="1" customWidth="1"/>
    <col min="3848" max="3848" width="11.28515625" style="1" customWidth="1"/>
    <col min="3849" max="3849" width="14.5703125" style="1" customWidth="1"/>
    <col min="3850" max="3850" width="10.7109375" style="1" customWidth="1"/>
    <col min="3851" max="3851" width="11.140625" style="1" customWidth="1"/>
    <col min="3852" max="3852" width="7.42578125" style="1" customWidth="1"/>
    <col min="3853" max="3853" width="6.5703125" style="1" customWidth="1"/>
    <col min="3854" max="3855" width="9.28515625" style="1" bestFit="1" customWidth="1"/>
    <col min="3856" max="4096" width="9.140625" style="1"/>
    <col min="4097" max="4097" width="15.28515625" style="1" customWidth="1"/>
    <col min="4098" max="4098" width="11.140625" style="1" customWidth="1"/>
    <col min="4099" max="4099" width="13.28515625" style="1" customWidth="1"/>
    <col min="4100" max="4100" width="10.140625" style="1" customWidth="1"/>
    <col min="4101" max="4101" width="12.42578125" style="1" bestFit="1" customWidth="1"/>
    <col min="4102" max="4102" width="11.28515625" style="1" bestFit="1" customWidth="1"/>
    <col min="4103" max="4103" width="9.85546875" style="1" customWidth="1"/>
    <col min="4104" max="4104" width="11.28515625" style="1" customWidth="1"/>
    <col min="4105" max="4105" width="14.5703125" style="1" customWidth="1"/>
    <col min="4106" max="4106" width="10.7109375" style="1" customWidth="1"/>
    <col min="4107" max="4107" width="11.140625" style="1" customWidth="1"/>
    <col min="4108" max="4108" width="7.42578125" style="1" customWidth="1"/>
    <col min="4109" max="4109" width="6.5703125" style="1" customWidth="1"/>
    <col min="4110" max="4111" width="9.28515625" style="1" bestFit="1" customWidth="1"/>
    <col min="4112" max="4352" width="9.140625" style="1"/>
    <col min="4353" max="4353" width="15.28515625" style="1" customWidth="1"/>
    <col min="4354" max="4354" width="11.140625" style="1" customWidth="1"/>
    <col min="4355" max="4355" width="13.28515625" style="1" customWidth="1"/>
    <col min="4356" max="4356" width="10.140625" style="1" customWidth="1"/>
    <col min="4357" max="4357" width="12.42578125" style="1" bestFit="1" customWidth="1"/>
    <col min="4358" max="4358" width="11.28515625" style="1" bestFit="1" customWidth="1"/>
    <col min="4359" max="4359" width="9.85546875" style="1" customWidth="1"/>
    <col min="4360" max="4360" width="11.28515625" style="1" customWidth="1"/>
    <col min="4361" max="4361" width="14.5703125" style="1" customWidth="1"/>
    <col min="4362" max="4362" width="10.7109375" style="1" customWidth="1"/>
    <col min="4363" max="4363" width="11.140625" style="1" customWidth="1"/>
    <col min="4364" max="4364" width="7.42578125" style="1" customWidth="1"/>
    <col min="4365" max="4365" width="6.5703125" style="1" customWidth="1"/>
    <col min="4366" max="4367" width="9.28515625" style="1" bestFit="1" customWidth="1"/>
    <col min="4368" max="4608" width="9.140625" style="1"/>
    <col min="4609" max="4609" width="15.28515625" style="1" customWidth="1"/>
    <col min="4610" max="4610" width="11.140625" style="1" customWidth="1"/>
    <col min="4611" max="4611" width="13.28515625" style="1" customWidth="1"/>
    <col min="4612" max="4612" width="10.140625" style="1" customWidth="1"/>
    <col min="4613" max="4613" width="12.42578125" style="1" bestFit="1" customWidth="1"/>
    <col min="4614" max="4614" width="11.28515625" style="1" bestFit="1" customWidth="1"/>
    <col min="4615" max="4615" width="9.85546875" style="1" customWidth="1"/>
    <col min="4616" max="4616" width="11.28515625" style="1" customWidth="1"/>
    <col min="4617" max="4617" width="14.5703125" style="1" customWidth="1"/>
    <col min="4618" max="4618" width="10.7109375" style="1" customWidth="1"/>
    <col min="4619" max="4619" width="11.140625" style="1" customWidth="1"/>
    <col min="4620" max="4620" width="7.42578125" style="1" customWidth="1"/>
    <col min="4621" max="4621" width="6.5703125" style="1" customWidth="1"/>
    <col min="4622" max="4623" width="9.28515625" style="1" bestFit="1" customWidth="1"/>
    <col min="4624" max="4864" width="9.140625" style="1"/>
    <col min="4865" max="4865" width="15.28515625" style="1" customWidth="1"/>
    <col min="4866" max="4866" width="11.140625" style="1" customWidth="1"/>
    <col min="4867" max="4867" width="13.28515625" style="1" customWidth="1"/>
    <col min="4868" max="4868" width="10.140625" style="1" customWidth="1"/>
    <col min="4869" max="4869" width="12.42578125" style="1" bestFit="1" customWidth="1"/>
    <col min="4870" max="4870" width="11.28515625" style="1" bestFit="1" customWidth="1"/>
    <col min="4871" max="4871" width="9.85546875" style="1" customWidth="1"/>
    <col min="4872" max="4872" width="11.28515625" style="1" customWidth="1"/>
    <col min="4873" max="4873" width="14.5703125" style="1" customWidth="1"/>
    <col min="4874" max="4874" width="10.7109375" style="1" customWidth="1"/>
    <col min="4875" max="4875" width="11.140625" style="1" customWidth="1"/>
    <col min="4876" max="4876" width="7.42578125" style="1" customWidth="1"/>
    <col min="4877" max="4877" width="6.5703125" style="1" customWidth="1"/>
    <col min="4878" max="4879" width="9.28515625" style="1" bestFit="1" customWidth="1"/>
    <col min="4880" max="5120" width="9.140625" style="1"/>
    <col min="5121" max="5121" width="15.28515625" style="1" customWidth="1"/>
    <col min="5122" max="5122" width="11.140625" style="1" customWidth="1"/>
    <col min="5123" max="5123" width="13.28515625" style="1" customWidth="1"/>
    <col min="5124" max="5124" width="10.140625" style="1" customWidth="1"/>
    <col min="5125" max="5125" width="12.42578125" style="1" bestFit="1" customWidth="1"/>
    <col min="5126" max="5126" width="11.28515625" style="1" bestFit="1" customWidth="1"/>
    <col min="5127" max="5127" width="9.85546875" style="1" customWidth="1"/>
    <col min="5128" max="5128" width="11.28515625" style="1" customWidth="1"/>
    <col min="5129" max="5129" width="14.5703125" style="1" customWidth="1"/>
    <col min="5130" max="5130" width="10.7109375" style="1" customWidth="1"/>
    <col min="5131" max="5131" width="11.140625" style="1" customWidth="1"/>
    <col min="5132" max="5132" width="7.42578125" style="1" customWidth="1"/>
    <col min="5133" max="5133" width="6.5703125" style="1" customWidth="1"/>
    <col min="5134" max="5135" width="9.28515625" style="1" bestFit="1" customWidth="1"/>
    <col min="5136" max="5376" width="9.140625" style="1"/>
    <col min="5377" max="5377" width="15.28515625" style="1" customWidth="1"/>
    <col min="5378" max="5378" width="11.140625" style="1" customWidth="1"/>
    <col min="5379" max="5379" width="13.28515625" style="1" customWidth="1"/>
    <col min="5380" max="5380" width="10.140625" style="1" customWidth="1"/>
    <col min="5381" max="5381" width="12.42578125" style="1" bestFit="1" customWidth="1"/>
    <col min="5382" max="5382" width="11.28515625" style="1" bestFit="1" customWidth="1"/>
    <col min="5383" max="5383" width="9.85546875" style="1" customWidth="1"/>
    <col min="5384" max="5384" width="11.28515625" style="1" customWidth="1"/>
    <col min="5385" max="5385" width="14.5703125" style="1" customWidth="1"/>
    <col min="5386" max="5386" width="10.7109375" style="1" customWidth="1"/>
    <col min="5387" max="5387" width="11.140625" style="1" customWidth="1"/>
    <col min="5388" max="5388" width="7.42578125" style="1" customWidth="1"/>
    <col min="5389" max="5389" width="6.5703125" style="1" customWidth="1"/>
    <col min="5390" max="5391" width="9.28515625" style="1" bestFit="1" customWidth="1"/>
    <col min="5392" max="5632" width="9.140625" style="1"/>
    <col min="5633" max="5633" width="15.28515625" style="1" customWidth="1"/>
    <col min="5634" max="5634" width="11.140625" style="1" customWidth="1"/>
    <col min="5635" max="5635" width="13.28515625" style="1" customWidth="1"/>
    <col min="5636" max="5636" width="10.140625" style="1" customWidth="1"/>
    <col min="5637" max="5637" width="12.42578125" style="1" bestFit="1" customWidth="1"/>
    <col min="5638" max="5638" width="11.28515625" style="1" bestFit="1" customWidth="1"/>
    <col min="5639" max="5639" width="9.85546875" style="1" customWidth="1"/>
    <col min="5640" max="5640" width="11.28515625" style="1" customWidth="1"/>
    <col min="5641" max="5641" width="14.5703125" style="1" customWidth="1"/>
    <col min="5642" max="5642" width="10.7109375" style="1" customWidth="1"/>
    <col min="5643" max="5643" width="11.140625" style="1" customWidth="1"/>
    <col min="5644" max="5644" width="7.42578125" style="1" customWidth="1"/>
    <col min="5645" max="5645" width="6.5703125" style="1" customWidth="1"/>
    <col min="5646" max="5647" width="9.28515625" style="1" bestFit="1" customWidth="1"/>
    <col min="5648" max="5888" width="9.140625" style="1"/>
    <col min="5889" max="5889" width="15.28515625" style="1" customWidth="1"/>
    <col min="5890" max="5890" width="11.140625" style="1" customWidth="1"/>
    <col min="5891" max="5891" width="13.28515625" style="1" customWidth="1"/>
    <col min="5892" max="5892" width="10.140625" style="1" customWidth="1"/>
    <col min="5893" max="5893" width="12.42578125" style="1" bestFit="1" customWidth="1"/>
    <col min="5894" max="5894" width="11.28515625" style="1" bestFit="1" customWidth="1"/>
    <col min="5895" max="5895" width="9.85546875" style="1" customWidth="1"/>
    <col min="5896" max="5896" width="11.28515625" style="1" customWidth="1"/>
    <col min="5897" max="5897" width="14.5703125" style="1" customWidth="1"/>
    <col min="5898" max="5898" width="10.7109375" style="1" customWidth="1"/>
    <col min="5899" max="5899" width="11.140625" style="1" customWidth="1"/>
    <col min="5900" max="5900" width="7.42578125" style="1" customWidth="1"/>
    <col min="5901" max="5901" width="6.5703125" style="1" customWidth="1"/>
    <col min="5902" max="5903" width="9.28515625" style="1" bestFit="1" customWidth="1"/>
    <col min="5904" max="6144" width="9.140625" style="1"/>
    <col min="6145" max="6145" width="15.28515625" style="1" customWidth="1"/>
    <col min="6146" max="6146" width="11.140625" style="1" customWidth="1"/>
    <col min="6147" max="6147" width="13.28515625" style="1" customWidth="1"/>
    <col min="6148" max="6148" width="10.140625" style="1" customWidth="1"/>
    <col min="6149" max="6149" width="12.42578125" style="1" bestFit="1" customWidth="1"/>
    <col min="6150" max="6150" width="11.28515625" style="1" bestFit="1" customWidth="1"/>
    <col min="6151" max="6151" width="9.85546875" style="1" customWidth="1"/>
    <col min="6152" max="6152" width="11.28515625" style="1" customWidth="1"/>
    <col min="6153" max="6153" width="14.5703125" style="1" customWidth="1"/>
    <col min="6154" max="6154" width="10.7109375" style="1" customWidth="1"/>
    <col min="6155" max="6155" width="11.140625" style="1" customWidth="1"/>
    <col min="6156" max="6156" width="7.42578125" style="1" customWidth="1"/>
    <col min="6157" max="6157" width="6.5703125" style="1" customWidth="1"/>
    <col min="6158" max="6159" width="9.28515625" style="1" bestFit="1" customWidth="1"/>
    <col min="6160" max="6400" width="9.140625" style="1"/>
    <col min="6401" max="6401" width="15.28515625" style="1" customWidth="1"/>
    <col min="6402" max="6402" width="11.140625" style="1" customWidth="1"/>
    <col min="6403" max="6403" width="13.28515625" style="1" customWidth="1"/>
    <col min="6404" max="6404" width="10.140625" style="1" customWidth="1"/>
    <col min="6405" max="6405" width="12.42578125" style="1" bestFit="1" customWidth="1"/>
    <col min="6406" max="6406" width="11.28515625" style="1" bestFit="1" customWidth="1"/>
    <col min="6407" max="6407" width="9.85546875" style="1" customWidth="1"/>
    <col min="6408" max="6408" width="11.28515625" style="1" customWidth="1"/>
    <col min="6409" max="6409" width="14.5703125" style="1" customWidth="1"/>
    <col min="6410" max="6410" width="10.7109375" style="1" customWidth="1"/>
    <col min="6411" max="6411" width="11.140625" style="1" customWidth="1"/>
    <col min="6412" max="6412" width="7.42578125" style="1" customWidth="1"/>
    <col min="6413" max="6413" width="6.5703125" style="1" customWidth="1"/>
    <col min="6414" max="6415" width="9.28515625" style="1" bestFit="1" customWidth="1"/>
    <col min="6416" max="6656" width="9.140625" style="1"/>
    <col min="6657" max="6657" width="15.28515625" style="1" customWidth="1"/>
    <col min="6658" max="6658" width="11.140625" style="1" customWidth="1"/>
    <col min="6659" max="6659" width="13.28515625" style="1" customWidth="1"/>
    <col min="6660" max="6660" width="10.140625" style="1" customWidth="1"/>
    <col min="6661" max="6661" width="12.42578125" style="1" bestFit="1" customWidth="1"/>
    <col min="6662" max="6662" width="11.28515625" style="1" bestFit="1" customWidth="1"/>
    <col min="6663" max="6663" width="9.85546875" style="1" customWidth="1"/>
    <col min="6664" max="6664" width="11.28515625" style="1" customWidth="1"/>
    <col min="6665" max="6665" width="14.5703125" style="1" customWidth="1"/>
    <col min="6666" max="6666" width="10.7109375" style="1" customWidth="1"/>
    <col min="6667" max="6667" width="11.140625" style="1" customWidth="1"/>
    <col min="6668" max="6668" width="7.42578125" style="1" customWidth="1"/>
    <col min="6669" max="6669" width="6.5703125" style="1" customWidth="1"/>
    <col min="6670" max="6671" width="9.28515625" style="1" bestFit="1" customWidth="1"/>
    <col min="6672" max="6912" width="9.140625" style="1"/>
    <col min="6913" max="6913" width="15.28515625" style="1" customWidth="1"/>
    <col min="6914" max="6914" width="11.140625" style="1" customWidth="1"/>
    <col min="6915" max="6915" width="13.28515625" style="1" customWidth="1"/>
    <col min="6916" max="6916" width="10.140625" style="1" customWidth="1"/>
    <col min="6917" max="6917" width="12.42578125" style="1" bestFit="1" customWidth="1"/>
    <col min="6918" max="6918" width="11.28515625" style="1" bestFit="1" customWidth="1"/>
    <col min="6919" max="6919" width="9.85546875" style="1" customWidth="1"/>
    <col min="6920" max="6920" width="11.28515625" style="1" customWidth="1"/>
    <col min="6921" max="6921" width="14.5703125" style="1" customWidth="1"/>
    <col min="6922" max="6922" width="10.7109375" style="1" customWidth="1"/>
    <col min="6923" max="6923" width="11.140625" style="1" customWidth="1"/>
    <col min="6924" max="6924" width="7.42578125" style="1" customWidth="1"/>
    <col min="6925" max="6925" width="6.5703125" style="1" customWidth="1"/>
    <col min="6926" max="6927" width="9.28515625" style="1" bestFit="1" customWidth="1"/>
    <col min="6928" max="7168" width="9.140625" style="1"/>
    <col min="7169" max="7169" width="15.28515625" style="1" customWidth="1"/>
    <col min="7170" max="7170" width="11.140625" style="1" customWidth="1"/>
    <col min="7171" max="7171" width="13.28515625" style="1" customWidth="1"/>
    <col min="7172" max="7172" width="10.140625" style="1" customWidth="1"/>
    <col min="7173" max="7173" width="12.42578125" style="1" bestFit="1" customWidth="1"/>
    <col min="7174" max="7174" width="11.28515625" style="1" bestFit="1" customWidth="1"/>
    <col min="7175" max="7175" width="9.85546875" style="1" customWidth="1"/>
    <col min="7176" max="7176" width="11.28515625" style="1" customWidth="1"/>
    <col min="7177" max="7177" width="14.5703125" style="1" customWidth="1"/>
    <col min="7178" max="7178" width="10.7109375" style="1" customWidth="1"/>
    <col min="7179" max="7179" width="11.140625" style="1" customWidth="1"/>
    <col min="7180" max="7180" width="7.42578125" style="1" customWidth="1"/>
    <col min="7181" max="7181" width="6.5703125" style="1" customWidth="1"/>
    <col min="7182" max="7183" width="9.28515625" style="1" bestFit="1" customWidth="1"/>
    <col min="7184" max="7424" width="9.140625" style="1"/>
    <col min="7425" max="7425" width="15.28515625" style="1" customWidth="1"/>
    <col min="7426" max="7426" width="11.140625" style="1" customWidth="1"/>
    <col min="7427" max="7427" width="13.28515625" style="1" customWidth="1"/>
    <col min="7428" max="7428" width="10.140625" style="1" customWidth="1"/>
    <col min="7429" max="7429" width="12.42578125" style="1" bestFit="1" customWidth="1"/>
    <col min="7430" max="7430" width="11.28515625" style="1" bestFit="1" customWidth="1"/>
    <col min="7431" max="7431" width="9.85546875" style="1" customWidth="1"/>
    <col min="7432" max="7432" width="11.28515625" style="1" customWidth="1"/>
    <col min="7433" max="7433" width="14.5703125" style="1" customWidth="1"/>
    <col min="7434" max="7434" width="10.7109375" style="1" customWidth="1"/>
    <col min="7435" max="7435" width="11.140625" style="1" customWidth="1"/>
    <col min="7436" max="7436" width="7.42578125" style="1" customWidth="1"/>
    <col min="7437" max="7437" width="6.5703125" style="1" customWidth="1"/>
    <col min="7438" max="7439" width="9.28515625" style="1" bestFit="1" customWidth="1"/>
    <col min="7440" max="7680" width="9.140625" style="1"/>
    <col min="7681" max="7681" width="15.28515625" style="1" customWidth="1"/>
    <col min="7682" max="7682" width="11.140625" style="1" customWidth="1"/>
    <col min="7683" max="7683" width="13.28515625" style="1" customWidth="1"/>
    <col min="7684" max="7684" width="10.140625" style="1" customWidth="1"/>
    <col min="7685" max="7685" width="12.42578125" style="1" bestFit="1" customWidth="1"/>
    <col min="7686" max="7686" width="11.28515625" style="1" bestFit="1" customWidth="1"/>
    <col min="7687" max="7687" width="9.85546875" style="1" customWidth="1"/>
    <col min="7688" max="7688" width="11.28515625" style="1" customWidth="1"/>
    <col min="7689" max="7689" width="14.5703125" style="1" customWidth="1"/>
    <col min="7690" max="7690" width="10.7109375" style="1" customWidth="1"/>
    <col min="7691" max="7691" width="11.140625" style="1" customWidth="1"/>
    <col min="7692" max="7692" width="7.42578125" style="1" customWidth="1"/>
    <col min="7693" max="7693" width="6.5703125" style="1" customWidth="1"/>
    <col min="7694" max="7695" width="9.28515625" style="1" bestFit="1" customWidth="1"/>
    <col min="7696" max="7936" width="9.140625" style="1"/>
    <col min="7937" max="7937" width="15.28515625" style="1" customWidth="1"/>
    <col min="7938" max="7938" width="11.140625" style="1" customWidth="1"/>
    <col min="7939" max="7939" width="13.28515625" style="1" customWidth="1"/>
    <col min="7940" max="7940" width="10.140625" style="1" customWidth="1"/>
    <col min="7941" max="7941" width="12.42578125" style="1" bestFit="1" customWidth="1"/>
    <col min="7942" max="7942" width="11.28515625" style="1" bestFit="1" customWidth="1"/>
    <col min="7943" max="7943" width="9.85546875" style="1" customWidth="1"/>
    <col min="7944" max="7944" width="11.28515625" style="1" customWidth="1"/>
    <col min="7945" max="7945" width="14.5703125" style="1" customWidth="1"/>
    <col min="7946" max="7946" width="10.7109375" style="1" customWidth="1"/>
    <col min="7947" max="7947" width="11.140625" style="1" customWidth="1"/>
    <col min="7948" max="7948" width="7.42578125" style="1" customWidth="1"/>
    <col min="7949" max="7949" width="6.5703125" style="1" customWidth="1"/>
    <col min="7950" max="7951" width="9.28515625" style="1" bestFit="1" customWidth="1"/>
    <col min="7952" max="8192" width="9.140625" style="1"/>
    <col min="8193" max="8193" width="15.28515625" style="1" customWidth="1"/>
    <col min="8194" max="8194" width="11.140625" style="1" customWidth="1"/>
    <col min="8195" max="8195" width="13.28515625" style="1" customWidth="1"/>
    <col min="8196" max="8196" width="10.140625" style="1" customWidth="1"/>
    <col min="8197" max="8197" width="12.42578125" style="1" bestFit="1" customWidth="1"/>
    <col min="8198" max="8198" width="11.28515625" style="1" bestFit="1" customWidth="1"/>
    <col min="8199" max="8199" width="9.85546875" style="1" customWidth="1"/>
    <col min="8200" max="8200" width="11.28515625" style="1" customWidth="1"/>
    <col min="8201" max="8201" width="14.5703125" style="1" customWidth="1"/>
    <col min="8202" max="8202" width="10.7109375" style="1" customWidth="1"/>
    <col min="8203" max="8203" width="11.140625" style="1" customWidth="1"/>
    <col min="8204" max="8204" width="7.42578125" style="1" customWidth="1"/>
    <col min="8205" max="8205" width="6.5703125" style="1" customWidth="1"/>
    <col min="8206" max="8207" width="9.28515625" style="1" bestFit="1" customWidth="1"/>
    <col min="8208" max="8448" width="9.140625" style="1"/>
    <col min="8449" max="8449" width="15.28515625" style="1" customWidth="1"/>
    <col min="8450" max="8450" width="11.140625" style="1" customWidth="1"/>
    <col min="8451" max="8451" width="13.28515625" style="1" customWidth="1"/>
    <col min="8452" max="8452" width="10.140625" style="1" customWidth="1"/>
    <col min="8453" max="8453" width="12.42578125" style="1" bestFit="1" customWidth="1"/>
    <col min="8454" max="8454" width="11.28515625" style="1" bestFit="1" customWidth="1"/>
    <col min="8455" max="8455" width="9.85546875" style="1" customWidth="1"/>
    <col min="8456" max="8456" width="11.28515625" style="1" customWidth="1"/>
    <col min="8457" max="8457" width="14.5703125" style="1" customWidth="1"/>
    <col min="8458" max="8458" width="10.7109375" style="1" customWidth="1"/>
    <col min="8459" max="8459" width="11.140625" style="1" customWidth="1"/>
    <col min="8460" max="8460" width="7.42578125" style="1" customWidth="1"/>
    <col min="8461" max="8461" width="6.5703125" style="1" customWidth="1"/>
    <col min="8462" max="8463" width="9.28515625" style="1" bestFit="1" customWidth="1"/>
    <col min="8464" max="8704" width="9.140625" style="1"/>
    <col min="8705" max="8705" width="15.28515625" style="1" customWidth="1"/>
    <col min="8706" max="8706" width="11.140625" style="1" customWidth="1"/>
    <col min="8707" max="8707" width="13.28515625" style="1" customWidth="1"/>
    <col min="8708" max="8708" width="10.140625" style="1" customWidth="1"/>
    <col min="8709" max="8709" width="12.42578125" style="1" bestFit="1" customWidth="1"/>
    <col min="8710" max="8710" width="11.28515625" style="1" bestFit="1" customWidth="1"/>
    <col min="8711" max="8711" width="9.85546875" style="1" customWidth="1"/>
    <col min="8712" max="8712" width="11.28515625" style="1" customWidth="1"/>
    <col min="8713" max="8713" width="14.5703125" style="1" customWidth="1"/>
    <col min="8714" max="8714" width="10.7109375" style="1" customWidth="1"/>
    <col min="8715" max="8715" width="11.140625" style="1" customWidth="1"/>
    <col min="8716" max="8716" width="7.42578125" style="1" customWidth="1"/>
    <col min="8717" max="8717" width="6.5703125" style="1" customWidth="1"/>
    <col min="8718" max="8719" width="9.28515625" style="1" bestFit="1" customWidth="1"/>
    <col min="8720" max="8960" width="9.140625" style="1"/>
    <col min="8961" max="8961" width="15.28515625" style="1" customWidth="1"/>
    <col min="8962" max="8962" width="11.140625" style="1" customWidth="1"/>
    <col min="8963" max="8963" width="13.28515625" style="1" customWidth="1"/>
    <col min="8964" max="8964" width="10.140625" style="1" customWidth="1"/>
    <col min="8965" max="8965" width="12.42578125" style="1" bestFit="1" customWidth="1"/>
    <col min="8966" max="8966" width="11.28515625" style="1" bestFit="1" customWidth="1"/>
    <col min="8967" max="8967" width="9.85546875" style="1" customWidth="1"/>
    <col min="8968" max="8968" width="11.28515625" style="1" customWidth="1"/>
    <col min="8969" max="8969" width="14.5703125" style="1" customWidth="1"/>
    <col min="8970" max="8970" width="10.7109375" style="1" customWidth="1"/>
    <col min="8971" max="8971" width="11.140625" style="1" customWidth="1"/>
    <col min="8972" max="8972" width="7.42578125" style="1" customWidth="1"/>
    <col min="8973" max="8973" width="6.5703125" style="1" customWidth="1"/>
    <col min="8974" max="8975" width="9.28515625" style="1" bestFit="1" customWidth="1"/>
    <col min="8976" max="9216" width="9.140625" style="1"/>
    <col min="9217" max="9217" width="15.28515625" style="1" customWidth="1"/>
    <col min="9218" max="9218" width="11.140625" style="1" customWidth="1"/>
    <col min="9219" max="9219" width="13.28515625" style="1" customWidth="1"/>
    <col min="9220" max="9220" width="10.140625" style="1" customWidth="1"/>
    <col min="9221" max="9221" width="12.42578125" style="1" bestFit="1" customWidth="1"/>
    <col min="9222" max="9222" width="11.28515625" style="1" bestFit="1" customWidth="1"/>
    <col min="9223" max="9223" width="9.85546875" style="1" customWidth="1"/>
    <col min="9224" max="9224" width="11.28515625" style="1" customWidth="1"/>
    <col min="9225" max="9225" width="14.5703125" style="1" customWidth="1"/>
    <col min="9226" max="9226" width="10.7109375" style="1" customWidth="1"/>
    <col min="9227" max="9227" width="11.140625" style="1" customWidth="1"/>
    <col min="9228" max="9228" width="7.42578125" style="1" customWidth="1"/>
    <col min="9229" max="9229" width="6.5703125" style="1" customWidth="1"/>
    <col min="9230" max="9231" width="9.28515625" style="1" bestFit="1" customWidth="1"/>
    <col min="9232" max="9472" width="9.140625" style="1"/>
    <col min="9473" max="9473" width="15.28515625" style="1" customWidth="1"/>
    <col min="9474" max="9474" width="11.140625" style="1" customWidth="1"/>
    <col min="9475" max="9475" width="13.28515625" style="1" customWidth="1"/>
    <col min="9476" max="9476" width="10.140625" style="1" customWidth="1"/>
    <col min="9477" max="9477" width="12.42578125" style="1" bestFit="1" customWidth="1"/>
    <col min="9478" max="9478" width="11.28515625" style="1" bestFit="1" customWidth="1"/>
    <col min="9479" max="9479" width="9.85546875" style="1" customWidth="1"/>
    <col min="9480" max="9480" width="11.28515625" style="1" customWidth="1"/>
    <col min="9481" max="9481" width="14.5703125" style="1" customWidth="1"/>
    <col min="9482" max="9482" width="10.7109375" style="1" customWidth="1"/>
    <col min="9483" max="9483" width="11.140625" style="1" customWidth="1"/>
    <col min="9484" max="9484" width="7.42578125" style="1" customWidth="1"/>
    <col min="9485" max="9485" width="6.5703125" style="1" customWidth="1"/>
    <col min="9486" max="9487" width="9.28515625" style="1" bestFit="1" customWidth="1"/>
    <col min="9488" max="9728" width="9.140625" style="1"/>
    <col min="9729" max="9729" width="15.28515625" style="1" customWidth="1"/>
    <col min="9730" max="9730" width="11.140625" style="1" customWidth="1"/>
    <col min="9731" max="9731" width="13.28515625" style="1" customWidth="1"/>
    <col min="9732" max="9732" width="10.140625" style="1" customWidth="1"/>
    <col min="9733" max="9733" width="12.42578125" style="1" bestFit="1" customWidth="1"/>
    <col min="9734" max="9734" width="11.28515625" style="1" bestFit="1" customWidth="1"/>
    <col min="9735" max="9735" width="9.85546875" style="1" customWidth="1"/>
    <col min="9736" max="9736" width="11.28515625" style="1" customWidth="1"/>
    <col min="9737" max="9737" width="14.5703125" style="1" customWidth="1"/>
    <col min="9738" max="9738" width="10.7109375" style="1" customWidth="1"/>
    <col min="9739" max="9739" width="11.140625" style="1" customWidth="1"/>
    <col min="9740" max="9740" width="7.42578125" style="1" customWidth="1"/>
    <col min="9741" max="9741" width="6.5703125" style="1" customWidth="1"/>
    <col min="9742" max="9743" width="9.28515625" style="1" bestFit="1" customWidth="1"/>
    <col min="9744" max="9984" width="9.140625" style="1"/>
    <col min="9985" max="9985" width="15.28515625" style="1" customWidth="1"/>
    <col min="9986" max="9986" width="11.140625" style="1" customWidth="1"/>
    <col min="9987" max="9987" width="13.28515625" style="1" customWidth="1"/>
    <col min="9988" max="9988" width="10.140625" style="1" customWidth="1"/>
    <col min="9989" max="9989" width="12.42578125" style="1" bestFit="1" customWidth="1"/>
    <col min="9990" max="9990" width="11.28515625" style="1" bestFit="1" customWidth="1"/>
    <col min="9991" max="9991" width="9.85546875" style="1" customWidth="1"/>
    <col min="9992" max="9992" width="11.28515625" style="1" customWidth="1"/>
    <col min="9993" max="9993" width="14.5703125" style="1" customWidth="1"/>
    <col min="9994" max="9994" width="10.7109375" style="1" customWidth="1"/>
    <col min="9995" max="9995" width="11.140625" style="1" customWidth="1"/>
    <col min="9996" max="9996" width="7.42578125" style="1" customWidth="1"/>
    <col min="9997" max="9997" width="6.5703125" style="1" customWidth="1"/>
    <col min="9998" max="9999" width="9.28515625" style="1" bestFit="1" customWidth="1"/>
    <col min="10000" max="10240" width="9.140625" style="1"/>
    <col min="10241" max="10241" width="15.28515625" style="1" customWidth="1"/>
    <col min="10242" max="10242" width="11.140625" style="1" customWidth="1"/>
    <col min="10243" max="10243" width="13.28515625" style="1" customWidth="1"/>
    <col min="10244" max="10244" width="10.140625" style="1" customWidth="1"/>
    <col min="10245" max="10245" width="12.42578125" style="1" bestFit="1" customWidth="1"/>
    <col min="10246" max="10246" width="11.28515625" style="1" bestFit="1" customWidth="1"/>
    <col min="10247" max="10247" width="9.85546875" style="1" customWidth="1"/>
    <col min="10248" max="10248" width="11.28515625" style="1" customWidth="1"/>
    <col min="10249" max="10249" width="14.5703125" style="1" customWidth="1"/>
    <col min="10250" max="10250" width="10.7109375" style="1" customWidth="1"/>
    <col min="10251" max="10251" width="11.140625" style="1" customWidth="1"/>
    <col min="10252" max="10252" width="7.42578125" style="1" customWidth="1"/>
    <col min="10253" max="10253" width="6.5703125" style="1" customWidth="1"/>
    <col min="10254" max="10255" width="9.28515625" style="1" bestFit="1" customWidth="1"/>
    <col min="10256" max="10496" width="9.140625" style="1"/>
    <col min="10497" max="10497" width="15.28515625" style="1" customWidth="1"/>
    <col min="10498" max="10498" width="11.140625" style="1" customWidth="1"/>
    <col min="10499" max="10499" width="13.28515625" style="1" customWidth="1"/>
    <col min="10500" max="10500" width="10.140625" style="1" customWidth="1"/>
    <col min="10501" max="10501" width="12.42578125" style="1" bestFit="1" customWidth="1"/>
    <col min="10502" max="10502" width="11.28515625" style="1" bestFit="1" customWidth="1"/>
    <col min="10503" max="10503" width="9.85546875" style="1" customWidth="1"/>
    <col min="10504" max="10504" width="11.28515625" style="1" customWidth="1"/>
    <col min="10505" max="10505" width="14.5703125" style="1" customWidth="1"/>
    <col min="10506" max="10506" width="10.7109375" style="1" customWidth="1"/>
    <col min="10507" max="10507" width="11.140625" style="1" customWidth="1"/>
    <col min="10508" max="10508" width="7.42578125" style="1" customWidth="1"/>
    <col min="10509" max="10509" width="6.5703125" style="1" customWidth="1"/>
    <col min="10510" max="10511" width="9.28515625" style="1" bestFit="1" customWidth="1"/>
    <col min="10512" max="10752" width="9.140625" style="1"/>
    <col min="10753" max="10753" width="15.28515625" style="1" customWidth="1"/>
    <col min="10754" max="10754" width="11.140625" style="1" customWidth="1"/>
    <col min="10755" max="10755" width="13.28515625" style="1" customWidth="1"/>
    <col min="10756" max="10756" width="10.140625" style="1" customWidth="1"/>
    <col min="10757" max="10757" width="12.42578125" style="1" bestFit="1" customWidth="1"/>
    <col min="10758" max="10758" width="11.28515625" style="1" bestFit="1" customWidth="1"/>
    <col min="10759" max="10759" width="9.85546875" style="1" customWidth="1"/>
    <col min="10760" max="10760" width="11.28515625" style="1" customWidth="1"/>
    <col min="10761" max="10761" width="14.5703125" style="1" customWidth="1"/>
    <col min="10762" max="10762" width="10.7109375" style="1" customWidth="1"/>
    <col min="10763" max="10763" width="11.140625" style="1" customWidth="1"/>
    <col min="10764" max="10764" width="7.42578125" style="1" customWidth="1"/>
    <col min="10765" max="10765" width="6.5703125" style="1" customWidth="1"/>
    <col min="10766" max="10767" width="9.28515625" style="1" bestFit="1" customWidth="1"/>
    <col min="10768" max="11008" width="9.140625" style="1"/>
    <col min="11009" max="11009" width="15.28515625" style="1" customWidth="1"/>
    <col min="11010" max="11010" width="11.140625" style="1" customWidth="1"/>
    <col min="11011" max="11011" width="13.28515625" style="1" customWidth="1"/>
    <col min="11012" max="11012" width="10.140625" style="1" customWidth="1"/>
    <col min="11013" max="11013" width="12.42578125" style="1" bestFit="1" customWidth="1"/>
    <col min="11014" max="11014" width="11.28515625" style="1" bestFit="1" customWidth="1"/>
    <col min="11015" max="11015" width="9.85546875" style="1" customWidth="1"/>
    <col min="11016" max="11016" width="11.28515625" style="1" customWidth="1"/>
    <col min="11017" max="11017" width="14.5703125" style="1" customWidth="1"/>
    <col min="11018" max="11018" width="10.7109375" style="1" customWidth="1"/>
    <col min="11019" max="11019" width="11.140625" style="1" customWidth="1"/>
    <col min="11020" max="11020" width="7.42578125" style="1" customWidth="1"/>
    <col min="11021" max="11021" width="6.5703125" style="1" customWidth="1"/>
    <col min="11022" max="11023" width="9.28515625" style="1" bestFit="1" customWidth="1"/>
    <col min="11024" max="11264" width="9.140625" style="1"/>
    <col min="11265" max="11265" width="15.28515625" style="1" customWidth="1"/>
    <col min="11266" max="11266" width="11.140625" style="1" customWidth="1"/>
    <col min="11267" max="11267" width="13.28515625" style="1" customWidth="1"/>
    <col min="11268" max="11268" width="10.140625" style="1" customWidth="1"/>
    <col min="11269" max="11269" width="12.42578125" style="1" bestFit="1" customWidth="1"/>
    <col min="11270" max="11270" width="11.28515625" style="1" bestFit="1" customWidth="1"/>
    <col min="11271" max="11271" width="9.85546875" style="1" customWidth="1"/>
    <col min="11272" max="11272" width="11.28515625" style="1" customWidth="1"/>
    <col min="11273" max="11273" width="14.5703125" style="1" customWidth="1"/>
    <col min="11274" max="11274" width="10.7109375" style="1" customWidth="1"/>
    <col min="11275" max="11275" width="11.140625" style="1" customWidth="1"/>
    <col min="11276" max="11276" width="7.42578125" style="1" customWidth="1"/>
    <col min="11277" max="11277" width="6.5703125" style="1" customWidth="1"/>
    <col min="11278" max="11279" width="9.28515625" style="1" bestFit="1" customWidth="1"/>
    <col min="11280" max="11520" width="9.140625" style="1"/>
    <col min="11521" max="11521" width="15.28515625" style="1" customWidth="1"/>
    <col min="11522" max="11522" width="11.140625" style="1" customWidth="1"/>
    <col min="11523" max="11523" width="13.28515625" style="1" customWidth="1"/>
    <col min="11524" max="11524" width="10.140625" style="1" customWidth="1"/>
    <col min="11525" max="11525" width="12.42578125" style="1" bestFit="1" customWidth="1"/>
    <col min="11526" max="11526" width="11.28515625" style="1" bestFit="1" customWidth="1"/>
    <col min="11527" max="11527" width="9.85546875" style="1" customWidth="1"/>
    <col min="11528" max="11528" width="11.28515625" style="1" customWidth="1"/>
    <col min="11529" max="11529" width="14.5703125" style="1" customWidth="1"/>
    <col min="11530" max="11530" width="10.7109375" style="1" customWidth="1"/>
    <col min="11531" max="11531" width="11.140625" style="1" customWidth="1"/>
    <col min="11532" max="11532" width="7.42578125" style="1" customWidth="1"/>
    <col min="11533" max="11533" width="6.5703125" style="1" customWidth="1"/>
    <col min="11534" max="11535" width="9.28515625" style="1" bestFit="1" customWidth="1"/>
    <col min="11536" max="11776" width="9.140625" style="1"/>
    <col min="11777" max="11777" width="15.28515625" style="1" customWidth="1"/>
    <col min="11778" max="11778" width="11.140625" style="1" customWidth="1"/>
    <col min="11779" max="11779" width="13.28515625" style="1" customWidth="1"/>
    <col min="11780" max="11780" width="10.140625" style="1" customWidth="1"/>
    <col min="11781" max="11781" width="12.42578125" style="1" bestFit="1" customWidth="1"/>
    <col min="11782" max="11782" width="11.28515625" style="1" bestFit="1" customWidth="1"/>
    <col min="11783" max="11783" width="9.85546875" style="1" customWidth="1"/>
    <col min="11784" max="11784" width="11.28515625" style="1" customWidth="1"/>
    <col min="11785" max="11785" width="14.5703125" style="1" customWidth="1"/>
    <col min="11786" max="11786" width="10.7109375" style="1" customWidth="1"/>
    <col min="11787" max="11787" width="11.140625" style="1" customWidth="1"/>
    <col min="11788" max="11788" width="7.42578125" style="1" customWidth="1"/>
    <col min="11789" max="11789" width="6.5703125" style="1" customWidth="1"/>
    <col min="11790" max="11791" width="9.28515625" style="1" bestFit="1" customWidth="1"/>
    <col min="11792" max="12032" width="9.140625" style="1"/>
    <col min="12033" max="12033" width="15.28515625" style="1" customWidth="1"/>
    <col min="12034" max="12034" width="11.140625" style="1" customWidth="1"/>
    <col min="12035" max="12035" width="13.28515625" style="1" customWidth="1"/>
    <col min="12036" max="12036" width="10.140625" style="1" customWidth="1"/>
    <col min="12037" max="12037" width="12.42578125" style="1" bestFit="1" customWidth="1"/>
    <col min="12038" max="12038" width="11.28515625" style="1" bestFit="1" customWidth="1"/>
    <col min="12039" max="12039" width="9.85546875" style="1" customWidth="1"/>
    <col min="12040" max="12040" width="11.28515625" style="1" customWidth="1"/>
    <col min="12041" max="12041" width="14.5703125" style="1" customWidth="1"/>
    <col min="12042" max="12042" width="10.7109375" style="1" customWidth="1"/>
    <col min="12043" max="12043" width="11.140625" style="1" customWidth="1"/>
    <col min="12044" max="12044" width="7.42578125" style="1" customWidth="1"/>
    <col min="12045" max="12045" width="6.5703125" style="1" customWidth="1"/>
    <col min="12046" max="12047" width="9.28515625" style="1" bestFit="1" customWidth="1"/>
    <col min="12048" max="12288" width="9.140625" style="1"/>
    <col min="12289" max="12289" width="15.28515625" style="1" customWidth="1"/>
    <col min="12290" max="12290" width="11.140625" style="1" customWidth="1"/>
    <col min="12291" max="12291" width="13.28515625" style="1" customWidth="1"/>
    <col min="12292" max="12292" width="10.140625" style="1" customWidth="1"/>
    <col min="12293" max="12293" width="12.42578125" style="1" bestFit="1" customWidth="1"/>
    <col min="12294" max="12294" width="11.28515625" style="1" bestFit="1" customWidth="1"/>
    <col min="12295" max="12295" width="9.85546875" style="1" customWidth="1"/>
    <col min="12296" max="12296" width="11.28515625" style="1" customWidth="1"/>
    <col min="12297" max="12297" width="14.5703125" style="1" customWidth="1"/>
    <col min="12298" max="12298" width="10.7109375" style="1" customWidth="1"/>
    <col min="12299" max="12299" width="11.140625" style="1" customWidth="1"/>
    <col min="12300" max="12300" width="7.42578125" style="1" customWidth="1"/>
    <col min="12301" max="12301" width="6.5703125" style="1" customWidth="1"/>
    <col min="12302" max="12303" width="9.28515625" style="1" bestFit="1" customWidth="1"/>
    <col min="12304" max="12544" width="9.140625" style="1"/>
    <col min="12545" max="12545" width="15.28515625" style="1" customWidth="1"/>
    <col min="12546" max="12546" width="11.140625" style="1" customWidth="1"/>
    <col min="12547" max="12547" width="13.28515625" style="1" customWidth="1"/>
    <col min="12548" max="12548" width="10.140625" style="1" customWidth="1"/>
    <col min="12549" max="12549" width="12.42578125" style="1" bestFit="1" customWidth="1"/>
    <col min="12550" max="12550" width="11.28515625" style="1" bestFit="1" customWidth="1"/>
    <col min="12551" max="12551" width="9.85546875" style="1" customWidth="1"/>
    <col min="12552" max="12552" width="11.28515625" style="1" customWidth="1"/>
    <col min="12553" max="12553" width="14.5703125" style="1" customWidth="1"/>
    <col min="12554" max="12554" width="10.7109375" style="1" customWidth="1"/>
    <col min="12555" max="12555" width="11.140625" style="1" customWidth="1"/>
    <col min="12556" max="12556" width="7.42578125" style="1" customWidth="1"/>
    <col min="12557" max="12557" width="6.5703125" style="1" customWidth="1"/>
    <col min="12558" max="12559" width="9.28515625" style="1" bestFit="1" customWidth="1"/>
    <col min="12560" max="12800" width="9.140625" style="1"/>
    <col min="12801" max="12801" width="15.28515625" style="1" customWidth="1"/>
    <col min="12802" max="12802" width="11.140625" style="1" customWidth="1"/>
    <col min="12803" max="12803" width="13.28515625" style="1" customWidth="1"/>
    <col min="12804" max="12804" width="10.140625" style="1" customWidth="1"/>
    <col min="12805" max="12805" width="12.42578125" style="1" bestFit="1" customWidth="1"/>
    <col min="12806" max="12806" width="11.28515625" style="1" bestFit="1" customWidth="1"/>
    <col min="12807" max="12807" width="9.85546875" style="1" customWidth="1"/>
    <col min="12808" max="12808" width="11.28515625" style="1" customWidth="1"/>
    <col min="12809" max="12809" width="14.5703125" style="1" customWidth="1"/>
    <col min="12810" max="12810" width="10.7109375" style="1" customWidth="1"/>
    <col min="12811" max="12811" width="11.140625" style="1" customWidth="1"/>
    <col min="12812" max="12812" width="7.42578125" style="1" customWidth="1"/>
    <col min="12813" max="12813" width="6.5703125" style="1" customWidth="1"/>
    <col min="12814" max="12815" width="9.28515625" style="1" bestFit="1" customWidth="1"/>
    <col min="12816" max="13056" width="9.140625" style="1"/>
    <col min="13057" max="13057" width="15.28515625" style="1" customWidth="1"/>
    <col min="13058" max="13058" width="11.140625" style="1" customWidth="1"/>
    <col min="13059" max="13059" width="13.28515625" style="1" customWidth="1"/>
    <col min="13060" max="13060" width="10.140625" style="1" customWidth="1"/>
    <col min="13061" max="13061" width="12.42578125" style="1" bestFit="1" customWidth="1"/>
    <col min="13062" max="13062" width="11.28515625" style="1" bestFit="1" customWidth="1"/>
    <col min="13063" max="13063" width="9.85546875" style="1" customWidth="1"/>
    <col min="13064" max="13064" width="11.28515625" style="1" customWidth="1"/>
    <col min="13065" max="13065" width="14.5703125" style="1" customWidth="1"/>
    <col min="13066" max="13066" width="10.7109375" style="1" customWidth="1"/>
    <col min="13067" max="13067" width="11.140625" style="1" customWidth="1"/>
    <col min="13068" max="13068" width="7.42578125" style="1" customWidth="1"/>
    <col min="13069" max="13069" width="6.5703125" style="1" customWidth="1"/>
    <col min="13070" max="13071" width="9.28515625" style="1" bestFit="1" customWidth="1"/>
    <col min="13072" max="13312" width="9.140625" style="1"/>
    <col min="13313" max="13313" width="15.28515625" style="1" customWidth="1"/>
    <col min="13314" max="13314" width="11.140625" style="1" customWidth="1"/>
    <col min="13315" max="13315" width="13.28515625" style="1" customWidth="1"/>
    <col min="13316" max="13316" width="10.140625" style="1" customWidth="1"/>
    <col min="13317" max="13317" width="12.42578125" style="1" bestFit="1" customWidth="1"/>
    <col min="13318" max="13318" width="11.28515625" style="1" bestFit="1" customWidth="1"/>
    <col min="13319" max="13319" width="9.85546875" style="1" customWidth="1"/>
    <col min="13320" max="13320" width="11.28515625" style="1" customWidth="1"/>
    <col min="13321" max="13321" width="14.5703125" style="1" customWidth="1"/>
    <col min="13322" max="13322" width="10.7109375" style="1" customWidth="1"/>
    <col min="13323" max="13323" width="11.140625" style="1" customWidth="1"/>
    <col min="13324" max="13324" width="7.42578125" style="1" customWidth="1"/>
    <col min="13325" max="13325" width="6.5703125" style="1" customWidth="1"/>
    <col min="13326" max="13327" width="9.28515625" style="1" bestFit="1" customWidth="1"/>
    <col min="13328" max="13568" width="9.140625" style="1"/>
    <col min="13569" max="13569" width="15.28515625" style="1" customWidth="1"/>
    <col min="13570" max="13570" width="11.140625" style="1" customWidth="1"/>
    <col min="13571" max="13571" width="13.28515625" style="1" customWidth="1"/>
    <col min="13572" max="13572" width="10.140625" style="1" customWidth="1"/>
    <col min="13573" max="13573" width="12.42578125" style="1" bestFit="1" customWidth="1"/>
    <col min="13574" max="13574" width="11.28515625" style="1" bestFit="1" customWidth="1"/>
    <col min="13575" max="13575" width="9.85546875" style="1" customWidth="1"/>
    <col min="13576" max="13576" width="11.28515625" style="1" customWidth="1"/>
    <col min="13577" max="13577" width="14.5703125" style="1" customWidth="1"/>
    <col min="13578" max="13578" width="10.7109375" style="1" customWidth="1"/>
    <col min="13579" max="13579" width="11.140625" style="1" customWidth="1"/>
    <col min="13580" max="13580" width="7.42578125" style="1" customWidth="1"/>
    <col min="13581" max="13581" width="6.5703125" style="1" customWidth="1"/>
    <col min="13582" max="13583" width="9.28515625" style="1" bestFit="1" customWidth="1"/>
    <col min="13584" max="13824" width="9.140625" style="1"/>
    <col min="13825" max="13825" width="15.28515625" style="1" customWidth="1"/>
    <col min="13826" max="13826" width="11.140625" style="1" customWidth="1"/>
    <col min="13827" max="13827" width="13.28515625" style="1" customWidth="1"/>
    <col min="13828" max="13828" width="10.140625" style="1" customWidth="1"/>
    <col min="13829" max="13829" width="12.42578125" style="1" bestFit="1" customWidth="1"/>
    <col min="13830" max="13830" width="11.28515625" style="1" bestFit="1" customWidth="1"/>
    <col min="13831" max="13831" width="9.85546875" style="1" customWidth="1"/>
    <col min="13832" max="13832" width="11.28515625" style="1" customWidth="1"/>
    <col min="13833" max="13833" width="14.5703125" style="1" customWidth="1"/>
    <col min="13834" max="13834" width="10.7109375" style="1" customWidth="1"/>
    <col min="13835" max="13835" width="11.140625" style="1" customWidth="1"/>
    <col min="13836" max="13836" width="7.42578125" style="1" customWidth="1"/>
    <col min="13837" max="13837" width="6.5703125" style="1" customWidth="1"/>
    <col min="13838" max="13839" width="9.28515625" style="1" bestFit="1" customWidth="1"/>
    <col min="13840" max="14080" width="9.140625" style="1"/>
    <col min="14081" max="14081" width="15.28515625" style="1" customWidth="1"/>
    <col min="14082" max="14082" width="11.140625" style="1" customWidth="1"/>
    <col min="14083" max="14083" width="13.28515625" style="1" customWidth="1"/>
    <col min="14084" max="14084" width="10.140625" style="1" customWidth="1"/>
    <col min="14085" max="14085" width="12.42578125" style="1" bestFit="1" customWidth="1"/>
    <col min="14086" max="14086" width="11.28515625" style="1" bestFit="1" customWidth="1"/>
    <col min="14087" max="14087" width="9.85546875" style="1" customWidth="1"/>
    <col min="14088" max="14088" width="11.28515625" style="1" customWidth="1"/>
    <col min="14089" max="14089" width="14.5703125" style="1" customWidth="1"/>
    <col min="14090" max="14090" width="10.7109375" style="1" customWidth="1"/>
    <col min="14091" max="14091" width="11.140625" style="1" customWidth="1"/>
    <col min="14092" max="14092" width="7.42578125" style="1" customWidth="1"/>
    <col min="14093" max="14093" width="6.5703125" style="1" customWidth="1"/>
    <col min="14094" max="14095" width="9.28515625" style="1" bestFit="1" customWidth="1"/>
    <col min="14096" max="14336" width="9.140625" style="1"/>
    <col min="14337" max="14337" width="15.28515625" style="1" customWidth="1"/>
    <col min="14338" max="14338" width="11.140625" style="1" customWidth="1"/>
    <col min="14339" max="14339" width="13.28515625" style="1" customWidth="1"/>
    <col min="14340" max="14340" width="10.140625" style="1" customWidth="1"/>
    <col min="14341" max="14341" width="12.42578125" style="1" bestFit="1" customWidth="1"/>
    <col min="14342" max="14342" width="11.28515625" style="1" bestFit="1" customWidth="1"/>
    <col min="14343" max="14343" width="9.85546875" style="1" customWidth="1"/>
    <col min="14344" max="14344" width="11.28515625" style="1" customWidth="1"/>
    <col min="14345" max="14345" width="14.5703125" style="1" customWidth="1"/>
    <col min="14346" max="14346" width="10.7109375" style="1" customWidth="1"/>
    <col min="14347" max="14347" width="11.140625" style="1" customWidth="1"/>
    <col min="14348" max="14348" width="7.42578125" style="1" customWidth="1"/>
    <col min="14349" max="14349" width="6.5703125" style="1" customWidth="1"/>
    <col min="14350" max="14351" width="9.28515625" style="1" bestFit="1" customWidth="1"/>
    <col min="14352" max="14592" width="9.140625" style="1"/>
    <col min="14593" max="14593" width="15.28515625" style="1" customWidth="1"/>
    <col min="14594" max="14594" width="11.140625" style="1" customWidth="1"/>
    <col min="14595" max="14595" width="13.28515625" style="1" customWidth="1"/>
    <col min="14596" max="14596" width="10.140625" style="1" customWidth="1"/>
    <col min="14597" max="14597" width="12.42578125" style="1" bestFit="1" customWidth="1"/>
    <col min="14598" max="14598" width="11.28515625" style="1" bestFit="1" customWidth="1"/>
    <col min="14599" max="14599" width="9.85546875" style="1" customWidth="1"/>
    <col min="14600" max="14600" width="11.28515625" style="1" customWidth="1"/>
    <col min="14601" max="14601" width="14.5703125" style="1" customWidth="1"/>
    <col min="14602" max="14602" width="10.7109375" style="1" customWidth="1"/>
    <col min="14603" max="14603" width="11.140625" style="1" customWidth="1"/>
    <col min="14604" max="14604" width="7.42578125" style="1" customWidth="1"/>
    <col min="14605" max="14605" width="6.5703125" style="1" customWidth="1"/>
    <col min="14606" max="14607" width="9.28515625" style="1" bestFit="1" customWidth="1"/>
    <col min="14608" max="14848" width="9.140625" style="1"/>
    <col min="14849" max="14849" width="15.28515625" style="1" customWidth="1"/>
    <col min="14850" max="14850" width="11.140625" style="1" customWidth="1"/>
    <col min="14851" max="14851" width="13.28515625" style="1" customWidth="1"/>
    <col min="14852" max="14852" width="10.140625" style="1" customWidth="1"/>
    <col min="14853" max="14853" width="12.42578125" style="1" bestFit="1" customWidth="1"/>
    <col min="14854" max="14854" width="11.28515625" style="1" bestFit="1" customWidth="1"/>
    <col min="14855" max="14855" width="9.85546875" style="1" customWidth="1"/>
    <col min="14856" max="14856" width="11.28515625" style="1" customWidth="1"/>
    <col min="14857" max="14857" width="14.5703125" style="1" customWidth="1"/>
    <col min="14858" max="14858" width="10.7109375" style="1" customWidth="1"/>
    <col min="14859" max="14859" width="11.140625" style="1" customWidth="1"/>
    <col min="14860" max="14860" width="7.42578125" style="1" customWidth="1"/>
    <col min="14861" max="14861" width="6.5703125" style="1" customWidth="1"/>
    <col min="14862" max="14863" width="9.28515625" style="1" bestFit="1" customWidth="1"/>
    <col min="14864" max="15104" width="9.140625" style="1"/>
    <col min="15105" max="15105" width="15.28515625" style="1" customWidth="1"/>
    <col min="15106" max="15106" width="11.140625" style="1" customWidth="1"/>
    <col min="15107" max="15107" width="13.28515625" style="1" customWidth="1"/>
    <col min="15108" max="15108" width="10.140625" style="1" customWidth="1"/>
    <col min="15109" max="15109" width="12.42578125" style="1" bestFit="1" customWidth="1"/>
    <col min="15110" max="15110" width="11.28515625" style="1" bestFit="1" customWidth="1"/>
    <col min="15111" max="15111" width="9.85546875" style="1" customWidth="1"/>
    <col min="15112" max="15112" width="11.28515625" style="1" customWidth="1"/>
    <col min="15113" max="15113" width="14.5703125" style="1" customWidth="1"/>
    <col min="15114" max="15114" width="10.7109375" style="1" customWidth="1"/>
    <col min="15115" max="15115" width="11.140625" style="1" customWidth="1"/>
    <col min="15116" max="15116" width="7.42578125" style="1" customWidth="1"/>
    <col min="15117" max="15117" width="6.5703125" style="1" customWidth="1"/>
    <col min="15118" max="15119" width="9.28515625" style="1" bestFit="1" customWidth="1"/>
    <col min="15120" max="15360" width="9.140625" style="1"/>
    <col min="15361" max="15361" width="15.28515625" style="1" customWidth="1"/>
    <col min="15362" max="15362" width="11.140625" style="1" customWidth="1"/>
    <col min="15363" max="15363" width="13.28515625" style="1" customWidth="1"/>
    <col min="15364" max="15364" width="10.140625" style="1" customWidth="1"/>
    <col min="15365" max="15365" width="12.42578125" style="1" bestFit="1" customWidth="1"/>
    <col min="15366" max="15366" width="11.28515625" style="1" bestFit="1" customWidth="1"/>
    <col min="15367" max="15367" width="9.85546875" style="1" customWidth="1"/>
    <col min="15368" max="15368" width="11.28515625" style="1" customWidth="1"/>
    <col min="15369" max="15369" width="14.5703125" style="1" customWidth="1"/>
    <col min="15370" max="15370" width="10.7109375" style="1" customWidth="1"/>
    <col min="15371" max="15371" width="11.140625" style="1" customWidth="1"/>
    <col min="15372" max="15372" width="7.42578125" style="1" customWidth="1"/>
    <col min="15373" max="15373" width="6.5703125" style="1" customWidth="1"/>
    <col min="15374" max="15375" width="9.28515625" style="1" bestFit="1" customWidth="1"/>
    <col min="15376" max="15616" width="9.140625" style="1"/>
    <col min="15617" max="15617" width="15.28515625" style="1" customWidth="1"/>
    <col min="15618" max="15618" width="11.140625" style="1" customWidth="1"/>
    <col min="15619" max="15619" width="13.28515625" style="1" customWidth="1"/>
    <col min="15620" max="15620" width="10.140625" style="1" customWidth="1"/>
    <col min="15621" max="15621" width="12.42578125" style="1" bestFit="1" customWidth="1"/>
    <col min="15622" max="15622" width="11.28515625" style="1" bestFit="1" customWidth="1"/>
    <col min="15623" max="15623" width="9.85546875" style="1" customWidth="1"/>
    <col min="15624" max="15624" width="11.28515625" style="1" customWidth="1"/>
    <col min="15625" max="15625" width="14.5703125" style="1" customWidth="1"/>
    <col min="15626" max="15626" width="10.7109375" style="1" customWidth="1"/>
    <col min="15627" max="15627" width="11.140625" style="1" customWidth="1"/>
    <col min="15628" max="15628" width="7.42578125" style="1" customWidth="1"/>
    <col min="15629" max="15629" width="6.5703125" style="1" customWidth="1"/>
    <col min="15630" max="15631" width="9.28515625" style="1" bestFit="1" customWidth="1"/>
    <col min="15632" max="15872" width="9.140625" style="1"/>
    <col min="15873" max="15873" width="15.28515625" style="1" customWidth="1"/>
    <col min="15874" max="15874" width="11.140625" style="1" customWidth="1"/>
    <col min="15875" max="15875" width="13.28515625" style="1" customWidth="1"/>
    <col min="15876" max="15876" width="10.140625" style="1" customWidth="1"/>
    <col min="15877" max="15877" width="12.42578125" style="1" bestFit="1" customWidth="1"/>
    <col min="15878" max="15878" width="11.28515625" style="1" bestFit="1" customWidth="1"/>
    <col min="15879" max="15879" width="9.85546875" style="1" customWidth="1"/>
    <col min="15880" max="15880" width="11.28515625" style="1" customWidth="1"/>
    <col min="15881" max="15881" width="14.5703125" style="1" customWidth="1"/>
    <col min="15882" max="15882" width="10.7109375" style="1" customWidth="1"/>
    <col min="15883" max="15883" width="11.140625" style="1" customWidth="1"/>
    <col min="15884" max="15884" width="7.42578125" style="1" customWidth="1"/>
    <col min="15885" max="15885" width="6.5703125" style="1" customWidth="1"/>
    <col min="15886" max="15887" width="9.28515625" style="1" bestFit="1" customWidth="1"/>
    <col min="15888" max="16128" width="9.140625" style="1"/>
    <col min="16129" max="16129" width="15.28515625" style="1" customWidth="1"/>
    <col min="16130" max="16130" width="11.140625" style="1" customWidth="1"/>
    <col min="16131" max="16131" width="13.28515625" style="1" customWidth="1"/>
    <col min="16132" max="16132" width="10.140625" style="1" customWidth="1"/>
    <col min="16133" max="16133" width="12.42578125" style="1" bestFit="1" customWidth="1"/>
    <col min="16134" max="16134" width="11.28515625" style="1" bestFit="1" customWidth="1"/>
    <col min="16135" max="16135" width="9.85546875" style="1" customWidth="1"/>
    <col min="16136" max="16136" width="11.28515625" style="1" customWidth="1"/>
    <col min="16137" max="16137" width="14.5703125" style="1" customWidth="1"/>
    <col min="16138" max="16138" width="10.7109375" style="1" customWidth="1"/>
    <col min="16139" max="16139" width="11.140625" style="1" customWidth="1"/>
    <col min="16140" max="16140" width="7.42578125" style="1" customWidth="1"/>
    <col min="16141" max="16141" width="6.5703125" style="1" customWidth="1"/>
    <col min="16142" max="16143" width="9.28515625" style="1" bestFit="1" customWidth="1"/>
    <col min="16144" max="16384" width="9.140625" style="1"/>
  </cols>
  <sheetData>
    <row r="1" spans="1:9" x14ac:dyDescent="0.2">
      <c r="I1" s="2"/>
    </row>
    <row r="2" spans="1:9" ht="62.25" customHeight="1" x14ac:dyDescent="0.2">
      <c r="A2" s="546" t="s">
        <v>221</v>
      </c>
      <c r="B2" s="546"/>
      <c r="C2" s="546"/>
      <c r="D2" s="546"/>
      <c r="E2" s="546"/>
      <c r="F2" s="546"/>
      <c r="G2" s="546"/>
      <c r="H2" s="546"/>
      <c r="I2" s="546"/>
    </row>
    <row r="3" spans="1:9" ht="42.75" customHeight="1" x14ac:dyDescent="0.2">
      <c r="A3" s="478" t="s">
        <v>222</v>
      </c>
      <c r="B3" s="478"/>
      <c r="C3" s="478"/>
      <c r="D3" s="478"/>
      <c r="E3" s="478"/>
      <c r="F3" s="478"/>
      <c r="G3" s="478"/>
      <c r="H3" s="478"/>
      <c r="I3" s="547"/>
    </row>
    <row r="4" spans="1:9" ht="15.75" customHeight="1" x14ac:dyDescent="0.2">
      <c r="A4" s="159" t="s">
        <v>0</v>
      </c>
      <c r="B4" s="160"/>
      <c r="C4" s="160"/>
      <c r="D4" s="160"/>
      <c r="E4" s="161"/>
      <c r="F4" s="162" t="s">
        <v>210</v>
      </c>
      <c r="G4" s="163"/>
      <c r="H4" s="163"/>
      <c r="I4" s="164"/>
    </row>
    <row r="5" spans="1:9" ht="15.75" customHeight="1" x14ac:dyDescent="0.2">
      <c r="A5" s="159" t="s">
        <v>1</v>
      </c>
      <c r="B5" s="160"/>
      <c r="C5" s="160"/>
      <c r="D5" s="160"/>
      <c r="E5" s="161"/>
      <c r="F5" s="162" t="s">
        <v>209</v>
      </c>
      <c r="G5" s="163"/>
      <c r="H5" s="163"/>
      <c r="I5" s="164"/>
    </row>
    <row r="6" spans="1:9" ht="21.75" customHeight="1" x14ac:dyDescent="0.2">
      <c r="A6" s="167" t="s">
        <v>172</v>
      </c>
      <c r="B6" s="168"/>
      <c r="C6" s="168"/>
      <c r="D6" s="168"/>
      <c r="E6" s="168"/>
      <c r="F6" s="168"/>
      <c r="G6" s="168"/>
      <c r="H6" s="168"/>
      <c r="I6" s="168"/>
    </row>
    <row r="7" spans="1:9" ht="12.75" x14ac:dyDescent="0.2">
      <c r="A7" s="486" t="s">
        <v>2</v>
      </c>
      <c r="B7" s="487"/>
      <c r="C7" s="487"/>
      <c r="D7" s="487"/>
      <c r="E7" s="487"/>
      <c r="F7" s="487"/>
      <c r="G7" s="487"/>
      <c r="H7" s="487"/>
      <c r="I7" s="488"/>
    </row>
    <row r="8" spans="1:9" ht="12.75" customHeight="1" x14ac:dyDescent="0.2">
      <c r="A8" s="138" t="s">
        <v>3</v>
      </c>
      <c r="B8" s="167" t="s">
        <v>4</v>
      </c>
      <c r="C8" s="168"/>
      <c r="D8" s="168"/>
      <c r="E8" s="168"/>
      <c r="F8" s="168"/>
      <c r="G8" s="168"/>
      <c r="H8" s="170" t="s">
        <v>173</v>
      </c>
      <c r="I8" s="164"/>
    </row>
    <row r="9" spans="1:9" ht="12.75" customHeight="1" x14ac:dyDescent="0.2">
      <c r="A9" s="138" t="s">
        <v>5</v>
      </c>
      <c r="B9" s="167" t="s">
        <v>206</v>
      </c>
      <c r="C9" s="168"/>
      <c r="D9" s="168"/>
      <c r="E9" s="168"/>
      <c r="F9" s="168"/>
      <c r="G9" s="168"/>
      <c r="H9" s="171" t="s">
        <v>207</v>
      </c>
      <c r="I9" s="171"/>
    </row>
    <row r="10" spans="1:9" ht="26.25" customHeight="1" x14ac:dyDescent="0.2">
      <c r="A10" s="138" t="s">
        <v>6</v>
      </c>
      <c r="B10" s="159" t="s">
        <v>7</v>
      </c>
      <c r="C10" s="165"/>
      <c r="D10" s="165"/>
      <c r="E10" s="165"/>
      <c r="F10" s="165"/>
      <c r="G10" s="166"/>
      <c r="H10" s="162" t="s">
        <v>195</v>
      </c>
      <c r="I10" s="164"/>
    </row>
    <row r="11" spans="1:9" ht="12.75" customHeight="1" x14ac:dyDescent="0.2">
      <c r="A11" s="138" t="s">
        <v>8</v>
      </c>
      <c r="B11" s="159" t="s">
        <v>9</v>
      </c>
      <c r="C11" s="165"/>
      <c r="D11" s="165"/>
      <c r="E11" s="165"/>
      <c r="F11" s="165"/>
      <c r="G11" s="166"/>
      <c r="H11" s="162">
        <v>12</v>
      </c>
      <c r="I11" s="164"/>
    </row>
    <row r="12" spans="1:9" ht="12.75" x14ac:dyDescent="0.2">
      <c r="A12" s="138" t="s">
        <v>36</v>
      </c>
      <c r="B12" s="159" t="s">
        <v>186</v>
      </c>
      <c r="C12" s="165"/>
      <c r="D12" s="165"/>
      <c r="E12" s="165"/>
      <c r="F12" s="165"/>
      <c r="G12" s="166"/>
      <c r="H12" s="162" t="s">
        <v>187</v>
      </c>
      <c r="I12" s="164"/>
    </row>
    <row r="13" spans="1:9" ht="12.75" x14ac:dyDescent="0.2">
      <c r="A13" s="496" t="s">
        <v>10</v>
      </c>
      <c r="B13" s="534"/>
      <c r="C13" s="534"/>
      <c r="D13" s="534"/>
      <c r="E13" s="534"/>
      <c r="F13" s="534"/>
      <c r="G13" s="534"/>
      <c r="H13" s="534"/>
      <c r="I13" s="535"/>
    </row>
    <row r="14" spans="1:9" ht="38.25" customHeight="1" x14ac:dyDescent="0.2">
      <c r="A14" s="544" t="s">
        <v>188</v>
      </c>
      <c r="B14" s="544"/>
      <c r="C14" s="544"/>
      <c r="D14" s="544"/>
      <c r="E14" s="544"/>
      <c r="F14" s="479" t="s">
        <v>11</v>
      </c>
      <c r="G14" s="479"/>
      <c r="H14" s="545" t="s">
        <v>12</v>
      </c>
      <c r="I14" s="545"/>
    </row>
    <row r="15" spans="1:9" s="67" customFormat="1" ht="12.75" x14ac:dyDescent="0.2">
      <c r="A15" s="306" t="s">
        <v>16</v>
      </c>
      <c r="B15" s="306"/>
      <c r="C15" s="306"/>
      <c r="D15" s="306"/>
      <c r="E15" s="306"/>
      <c r="F15" s="502" t="s">
        <v>13</v>
      </c>
      <c r="G15" s="502"/>
      <c r="H15" s="537">
        <v>1</v>
      </c>
      <c r="I15" s="537"/>
    </row>
    <row r="16" spans="1:9" ht="12.75" x14ac:dyDescent="0.2">
      <c r="A16" s="540" t="s">
        <v>17</v>
      </c>
      <c r="B16" s="540"/>
      <c r="C16" s="540"/>
      <c r="D16" s="540"/>
      <c r="E16" s="540"/>
      <c r="F16" s="540"/>
      <c r="G16" s="540"/>
      <c r="H16" s="541">
        <f>SUM(H15:H15)</f>
        <v>1</v>
      </c>
      <c r="I16" s="541"/>
    </row>
    <row r="17" spans="1:10" ht="12.75" x14ac:dyDescent="0.2">
      <c r="A17" s="510"/>
      <c r="B17" s="510"/>
      <c r="C17" s="510"/>
      <c r="D17" s="510"/>
      <c r="E17" s="510"/>
      <c r="F17" s="510"/>
      <c r="G17" s="510"/>
      <c r="H17" s="510"/>
      <c r="I17" s="510"/>
    </row>
    <row r="18" spans="1:10" ht="49.5" customHeight="1" x14ac:dyDescent="0.2">
      <c r="A18" s="542" t="s">
        <v>18</v>
      </c>
      <c r="B18" s="542"/>
      <c r="C18" s="542"/>
      <c r="D18" s="542"/>
      <c r="E18" s="542"/>
      <c r="F18" s="542"/>
      <c r="G18" s="542"/>
      <c r="H18" s="542"/>
      <c r="I18" s="542"/>
    </row>
    <row r="19" spans="1:10" ht="12.75" x14ac:dyDescent="0.2">
      <c r="A19" s="511"/>
      <c r="B19" s="511"/>
      <c r="C19" s="511"/>
      <c r="D19" s="511"/>
      <c r="E19" s="511"/>
      <c r="F19" s="511"/>
      <c r="G19" s="511"/>
      <c r="H19" s="511"/>
      <c r="I19" s="511"/>
    </row>
    <row r="20" spans="1:10" ht="12.75" x14ac:dyDescent="0.2">
      <c r="A20" s="543" t="s">
        <v>19</v>
      </c>
      <c r="B20" s="543"/>
      <c r="C20" s="543"/>
      <c r="D20" s="543"/>
      <c r="E20" s="543"/>
      <c r="F20" s="543"/>
      <c r="G20" s="543"/>
      <c r="H20" s="543"/>
      <c r="I20" s="543"/>
    </row>
    <row r="21" spans="1:10" ht="12.75" x14ac:dyDescent="0.2">
      <c r="A21" s="486" t="s">
        <v>20</v>
      </c>
      <c r="B21" s="487"/>
      <c r="C21" s="487"/>
      <c r="D21" s="487"/>
      <c r="E21" s="487"/>
      <c r="F21" s="487"/>
      <c r="G21" s="487"/>
      <c r="H21" s="487"/>
      <c r="I21" s="488"/>
    </row>
    <row r="22" spans="1:10" ht="25.5" customHeight="1" x14ac:dyDescent="0.2">
      <c r="A22" s="139">
        <v>1</v>
      </c>
      <c r="B22" s="459" t="s">
        <v>21</v>
      </c>
      <c r="C22" s="459"/>
      <c r="D22" s="459"/>
      <c r="E22" s="459"/>
      <c r="F22" s="459"/>
      <c r="G22" s="459"/>
      <c r="H22" s="469" t="s">
        <v>196</v>
      </c>
      <c r="I22" s="469"/>
    </row>
    <row r="23" spans="1:10" ht="12.75" x14ac:dyDescent="0.2">
      <c r="A23" s="139">
        <v>2</v>
      </c>
      <c r="B23" s="459" t="s">
        <v>22</v>
      </c>
      <c r="C23" s="459"/>
      <c r="D23" s="459"/>
      <c r="E23" s="459"/>
      <c r="F23" s="459"/>
      <c r="G23" s="459"/>
      <c r="H23" s="538"/>
      <c r="I23" s="538"/>
      <c r="J23" s="114"/>
    </row>
    <row r="24" spans="1:10" ht="12.75" x14ac:dyDescent="0.2">
      <c r="A24" s="139">
        <v>3</v>
      </c>
      <c r="B24" s="459" t="s">
        <v>23</v>
      </c>
      <c r="C24" s="459"/>
      <c r="D24" s="459"/>
      <c r="E24" s="459"/>
      <c r="F24" s="459"/>
      <c r="G24" s="459"/>
      <c r="H24" s="539" t="s">
        <v>24</v>
      </c>
      <c r="I24" s="539"/>
    </row>
    <row r="25" spans="1:10" ht="15" customHeight="1" x14ac:dyDescent="0.2">
      <c r="A25" s="139">
        <v>4</v>
      </c>
      <c r="B25" s="459" t="s">
        <v>25</v>
      </c>
      <c r="C25" s="459"/>
      <c r="D25" s="459"/>
      <c r="E25" s="459"/>
      <c r="F25" s="459"/>
      <c r="G25" s="459"/>
      <c r="H25" s="536"/>
      <c r="I25" s="536"/>
    </row>
    <row r="26" spans="1:10" ht="26.25" customHeight="1" x14ac:dyDescent="0.2">
      <c r="A26" s="140">
        <v>5</v>
      </c>
      <c r="B26" s="213" t="s">
        <v>26</v>
      </c>
      <c r="C26" s="231"/>
      <c r="D26" s="231"/>
      <c r="E26" s="231"/>
      <c r="F26" s="231"/>
      <c r="G26" s="232"/>
      <c r="H26" s="216">
        <f>ROUND((H23/220),2)</f>
        <v>0</v>
      </c>
      <c r="I26" s="217"/>
    </row>
    <row r="27" spans="1:10" ht="26.25" customHeight="1" x14ac:dyDescent="0.2">
      <c r="A27" s="140">
        <v>6</v>
      </c>
      <c r="B27" s="213" t="s">
        <v>27</v>
      </c>
      <c r="C27" s="160"/>
      <c r="D27" s="160"/>
      <c r="E27" s="160"/>
      <c r="F27" s="160"/>
      <c r="G27" s="161"/>
      <c r="H27" s="214">
        <f>ROUND(H26*1.5,2)</f>
        <v>0</v>
      </c>
      <c r="I27" s="215"/>
    </row>
    <row r="28" spans="1:10" ht="27" customHeight="1" x14ac:dyDescent="0.2">
      <c r="A28" s="140">
        <v>7</v>
      </c>
      <c r="B28" s="213" t="s">
        <v>28</v>
      </c>
      <c r="C28" s="294"/>
      <c r="D28" s="294"/>
      <c r="E28" s="294"/>
      <c r="F28" s="294"/>
      <c r="G28" s="295"/>
      <c r="H28" s="528">
        <f>ROUND(H26*0.2,2)</f>
        <v>0</v>
      </c>
      <c r="I28" s="529"/>
    </row>
    <row r="29" spans="1:10" ht="12.75" x14ac:dyDescent="0.2">
      <c r="A29" s="140">
        <v>8</v>
      </c>
      <c r="B29" s="530" t="s">
        <v>29</v>
      </c>
      <c r="C29" s="530"/>
      <c r="D29" s="530"/>
      <c r="E29" s="530"/>
      <c r="F29" s="530"/>
      <c r="G29" s="530"/>
      <c r="H29" s="233">
        <v>2</v>
      </c>
      <c r="I29" s="234"/>
    </row>
    <row r="30" spans="1:10" ht="12.75" x14ac:dyDescent="0.2">
      <c r="A30" s="531"/>
      <c r="B30" s="532"/>
      <c r="C30" s="532"/>
      <c r="D30" s="532"/>
      <c r="E30" s="532"/>
      <c r="F30" s="532"/>
      <c r="G30" s="532"/>
      <c r="H30" s="532"/>
      <c r="I30" s="533"/>
    </row>
    <row r="31" spans="1:10" ht="12.75" x14ac:dyDescent="0.2">
      <c r="A31" s="496" t="s">
        <v>30</v>
      </c>
      <c r="B31" s="534"/>
      <c r="C31" s="534"/>
      <c r="D31" s="534"/>
      <c r="E31" s="534"/>
      <c r="F31" s="534"/>
      <c r="G31" s="534"/>
      <c r="H31" s="534"/>
      <c r="I31" s="535"/>
    </row>
    <row r="32" spans="1:10" ht="12.75" x14ac:dyDescent="0.2">
      <c r="A32" s="524"/>
      <c r="B32" s="524"/>
      <c r="C32" s="524"/>
      <c r="D32" s="524"/>
      <c r="E32" s="524"/>
      <c r="F32" s="524"/>
      <c r="G32" s="524"/>
      <c r="H32" s="524"/>
      <c r="I32" s="524"/>
    </row>
    <row r="33" spans="1:10" ht="12.75" x14ac:dyDescent="0.2">
      <c r="A33" s="512" t="s">
        <v>31</v>
      </c>
      <c r="B33" s="512"/>
      <c r="C33" s="512"/>
      <c r="D33" s="512"/>
      <c r="E33" s="512"/>
      <c r="F33" s="512"/>
      <c r="G33" s="512"/>
      <c r="H33" s="512"/>
      <c r="I33" s="512"/>
    </row>
    <row r="34" spans="1:10" ht="24.75" customHeight="1" x14ac:dyDescent="0.2">
      <c r="A34" s="3">
        <v>1</v>
      </c>
      <c r="B34" s="525" t="s">
        <v>32</v>
      </c>
      <c r="C34" s="526"/>
      <c r="D34" s="526"/>
      <c r="E34" s="526"/>
      <c r="F34" s="526"/>
      <c r="G34" s="527"/>
      <c r="H34" s="3" t="s">
        <v>33</v>
      </c>
      <c r="I34" s="3" t="s">
        <v>34</v>
      </c>
    </row>
    <row r="35" spans="1:10" ht="12.75" x14ac:dyDescent="0.2">
      <c r="A35" s="138" t="s">
        <v>3</v>
      </c>
      <c r="B35" s="159" t="s">
        <v>223</v>
      </c>
      <c r="C35" s="160"/>
      <c r="D35" s="160"/>
      <c r="E35" s="160"/>
      <c r="F35" s="160"/>
      <c r="G35" s="160"/>
      <c r="H35" s="225"/>
      <c r="I35" s="4">
        <f>H23*2</f>
        <v>0</v>
      </c>
    </row>
    <row r="36" spans="1:10" ht="12.75" hidden="1" x14ac:dyDescent="0.2">
      <c r="A36" s="138" t="s">
        <v>5</v>
      </c>
      <c r="B36" s="159" t="s">
        <v>35</v>
      </c>
      <c r="C36" s="520"/>
      <c r="D36" s="520"/>
      <c r="E36" s="520"/>
      <c r="F36" s="520"/>
      <c r="G36" s="520"/>
      <c r="H36" s="5"/>
      <c r="I36" s="6" t="s">
        <v>14</v>
      </c>
    </row>
    <row r="37" spans="1:10" ht="12.75" x14ac:dyDescent="0.2">
      <c r="A37" s="138" t="s">
        <v>5</v>
      </c>
      <c r="B37" s="159" t="s">
        <v>224</v>
      </c>
      <c r="C37" s="227"/>
      <c r="D37" s="227"/>
      <c r="E37" s="227"/>
      <c r="F37" s="227"/>
      <c r="G37" s="227"/>
      <c r="H37" s="225"/>
      <c r="I37" s="4">
        <f>ROUND(H29*10.29*15*H28,2)</f>
        <v>0</v>
      </c>
    </row>
    <row r="38" spans="1:10" ht="42" customHeight="1" x14ac:dyDescent="0.2">
      <c r="A38" s="138" t="s">
        <v>6</v>
      </c>
      <c r="B38" s="213" t="s">
        <v>225</v>
      </c>
      <c r="C38" s="227"/>
      <c r="D38" s="227"/>
      <c r="E38" s="227"/>
      <c r="F38" s="227"/>
      <c r="G38" s="227"/>
      <c r="H38" s="225"/>
      <c r="I38" s="4">
        <f>ROUND(H29*(((12*15)+15)-((44/6)*26))*H27,2)*0 + ROUND(2*8.62*H27,2)</f>
        <v>0</v>
      </c>
    </row>
    <row r="39" spans="1:10" ht="12.75" hidden="1" customHeight="1" x14ac:dyDescent="0.2">
      <c r="A39" s="138" t="s">
        <v>8</v>
      </c>
      <c r="B39" s="159" t="s">
        <v>37</v>
      </c>
      <c r="C39" s="520"/>
      <c r="D39" s="520"/>
      <c r="E39" s="520"/>
      <c r="F39" s="520"/>
      <c r="G39" s="520"/>
      <c r="H39" s="521"/>
      <c r="I39" s="6" t="s">
        <v>14</v>
      </c>
    </row>
    <row r="40" spans="1:10" ht="17.25" customHeight="1" x14ac:dyDescent="0.2">
      <c r="A40" s="138" t="s">
        <v>8</v>
      </c>
      <c r="B40" s="159" t="s">
        <v>226</v>
      </c>
      <c r="C40" s="227"/>
      <c r="D40" s="227"/>
      <c r="E40" s="227"/>
      <c r="F40" s="227"/>
      <c r="G40" s="227"/>
      <c r="H40" s="225"/>
      <c r="I40" s="4">
        <f>ROUND(H29*15*H27,2)</f>
        <v>0</v>
      </c>
    </row>
    <row r="41" spans="1:10" ht="25.5" customHeight="1" x14ac:dyDescent="0.2">
      <c r="A41" s="138" t="s">
        <v>36</v>
      </c>
      <c r="B41" s="159" t="s">
        <v>227</v>
      </c>
      <c r="C41" s="522"/>
      <c r="D41" s="522"/>
      <c r="E41" s="522"/>
      <c r="F41" s="522"/>
      <c r="G41" s="522"/>
      <c r="H41" s="523"/>
      <c r="I41" s="4">
        <f>ROUND($H$26/6,2)*2*15</f>
        <v>0</v>
      </c>
      <c r="J41" s="114"/>
    </row>
    <row r="42" spans="1:10" ht="26.25" customHeight="1" x14ac:dyDescent="0.2">
      <c r="A42" s="138" t="s">
        <v>38</v>
      </c>
      <c r="B42" s="159" t="s">
        <v>228</v>
      </c>
      <c r="C42" s="227"/>
      <c r="D42" s="227"/>
      <c r="E42" s="227"/>
      <c r="F42" s="227"/>
      <c r="G42" s="227"/>
      <c r="H42" s="225"/>
      <c r="I42" s="4">
        <f>ROUND(SUM(I37:I41)*0.2,2)</f>
        <v>0</v>
      </c>
    </row>
    <row r="43" spans="1:10" ht="51" customHeight="1" x14ac:dyDescent="0.2">
      <c r="A43" s="138" t="s">
        <v>39</v>
      </c>
      <c r="B43" s="159" t="s">
        <v>229</v>
      </c>
      <c r="C43" s="520"/>
      <c r="D43" s="520"/>
      <c r="E43" s="520"/>
      <c r="F43" s="520"/>
      <c r="G43" s="520"/>
      <c r="H43" s="521"/>
      <c r="I43" s="4">
        <f>ROUND(H26*12*0.92,2)</f>
        <v>0</v>
      </c>
    </row>
    <row r="44" spans="1:10" ht="27" customHeight="1" x14ac:dyDescent="0.2">
      <c r="A44" s="138" t="s">
        <v>40</v>
      </c>
      <c r="B44" s="250" t="s">
        <v>230</v>
      </c>
      <c r="C44" s="251"/>
      <c r="D44" s="251"/>
      <c r="E44" s="251"/>
      <c r="F44" s="251"/>
      <c r="G44" s="252"/>
      <c r="H44" s="7">
        <v>0.3</v>
      </c>
      <c r="I44" s="4">
        <f>ROUND(H44*SUM(I35:I43),2)</f>
        <v>0</v>
      </c>
    </row>
    <row r="45" spans="1:10" ht="12.75" customHeight="1" x14ac:dyDescent="0.2">
      <c r="A45" s="138" t="s">
        <v>41</v>
      </c>
      <c r="B45" s="159" t="s">
        <v>42</v>
      </c>
      <c r="C45" s="227"/>
      <c r="D45" s="227"/>
      <c r="E45" s="227"/>
      <c r="F45" s="227"/>
      <c r="G45" s="227"/>
      <c r="H45" s="225"/>
      <c r="I45" s="6" t="s">
        <v>14</v>
      </c>
    </row>
    <row r="46" spans="1:10" ht="15" customHeight="1" x14ac:dyDescent="0.2">
      <c r="A46" s="253" t="s">
        <v>43</v>
      </c>
      <c r="B46" s="518"/>
      <c r="C46" s="518"/>
      <c r="D46" s="518"/>
      <c r="E46" s="518"/>
      <c r="F46" s="518"/>
      <c r="G46" s="518"/>
      <c r="H46" s="519"/>
      <c r="I46" s="145">
        <f>SUM(I35:I45)</f>
        <v>0</v>
      </c>
    </row>
    <row r="47" spans="1:10" ht="12.75" x14ac:dyDescent="0.2">
      <c r="A47" s="498" t="s">
        <v>44</v>
      </c>
      <c r="B47" s="498"/>
      <c r="C47" s="498"/>
      <c r="D47" s="498"/>
      <c r="E47" s="498"/>
      <c r="F47" s="498"/>
      <c r="G47" s="498"/>
      <c r="H47" s="498"/>
      <c r="I47" s="498"/>
    </row>
    <row r="48" spans="1:10" ht="12.75" x14ac:dyDescent="0.2">
      <c r="A48" s="11">
        <v>2</v>
      </c>
      <c r="B48" s="486" t="s">
        <v>45</v>
      </c>
      <c r="C48" s="487"/>
      <c r="D48" s="487"/>
      <c r="E48" s="487"/>
      <c r="F48" s="487"/>
      <c r="G48" s="487"/>
      <c r="H48" s="488"/>
      <c r="I48" s="142" t="s">
        <v>46</v>
      </c>
    </row>
    <row r="49" spans="1:10" ht="12.75" x14ac:dyDescent="0.2">
      <c r="A49" s="143" t="s">
        <v>3</v>
      </c>
      <c r="B49" s="517" t="s">
        <v>231</v>
      </c>
      <c r="C49" s="517"/>
      <c r="D49" s="517"/>
      <c r="E49" s="517"/>
      <c r="F49" s="517"/>
      <c r="G49" s="517"/>
      <c r="H49" s="517"/>
      <c r="I49" s="9">
        <f>IF(ROUND((H50*15*2*H51)-(I35*0.06),2)&lt;0,0,ROUND((H50*15*2*H51)-(I35*0.06),2))</f>
        <v>0</v>
      </c>
    </row>
    <row r="50" spans="1:10" ht="25.5" customHeight="1" x14ac:dyDescent="0.2">
      <c r="A50" s="143"/>
      <c r="B50" s="159" t="s">
        <v>47</v>
      </c>
      <c r="C50" s="160"/>
      <c r="D50" s="160"/>
      <c r="E50" s="160"/>
      <c r="F50" s="160"/>
      <c r="G50" s="160"/>
      <c r="H50" s="113">
        <v>0</v>
      </c>
      <c r="I50" s="111"/>
    </row>
    <row r="51" spans="1:10" ht="12.75" customHeight="1" x14ac:dyDescent="0.2">
      <c r="A51" s="143"/>
      <c r="B51" s="167" t="s">
        <v>48</v>
      </c>
      <c r="C51" s="167"/>
      <c r="D51" s="167"/>
      <c r="E51" s="167"/>
      <c r="F51" s="167"/>
      <c r="G51" s="167"/>
      <c r="H51" s="135"/>
      <c r="I51" s="111"/>
    </row>
    <row r="52" spans="1:10" ht="12.75" x14ac:dyDescent="0.2">
      <c r="A52" s="143" t="s">
        <v>5</v>
      </c>
      <c r="B52" s="517" t="s">
        <v>232</v>
      </c>
      <c r="C52" s="517"/>
      <c r="D52" s="517"/>
      <c r="E52" s="517"/>
      <c r="F52" s="517"/>
      <c r="G52" s="517"/>
      <c r="H52" s="517"/>
      <c r="I52" s="9">
        <f>ROUND(15*2*H53*(1-0.2),2)*1+ROUND(21.726*6*(1-0.2),2)*0</f>
        <v>0</v>
      </c>
    </row>
    <row r="53" spans="1:10" ht="15.75" customHeight="1" x14ac:dyDescent="0.2">
      <c r="A53" s="143"/>
      <c r="B53" s="159" t="s">
        <v>200</v>
      </c>
      <c r="C53" s="160"/>
      <c r="D53" s="160"/>
      <c r="E53" s="160"/>
      <c r="F53" s="160"/>
      <c r="G53" s="160"/>
      <c r="H53" s="113"/>
      <c r="I53" s="111" t="s">
        <v>14</v>
      </c>
      <c r="J53" s="114"/>
    </row>
    <row r="54" spans="1:10" ht="12.75" x14ac:dyDescent="0.2">
      <c r="A54" s="143" t="s">
        <v>6</v>
      </c>
      <c r="B54" s="517" t="s">
        <v>49</v>
      </c>
      <c r="C54" s="517"/>
      <c r="D54" s="517"/>
      <c r="E54" s="517"/>
      <c r="F54" s="517"/>
      <c r="G54" s="517"/>
      <c r="H54" s="517"/>
      <c r="I54" s="9">
        <v>0</v>
      </c>
    </row>
    <row r="55" spans="1:10" ht="12.75" x14ac:dyDescent="0.2">
      <c r="A55" s="143" t="s">
        <v>8</v>
      </c>
      <c r="B55" s="515" t="s">
        <v>50</v>
      </c>
      <c r="C55" s="515"/>
      <c r="D55" s="515"/>
      <c r="E55" s="515"/>
      <c r="F55" s="515"/>
      <c r="G55" s="515"/>
      <c r="H55" s="515"/>
      <c r="I55" s="10">
        <v>0</v>
      </c>
    </row>
    <row r="56" spans="1:10" ht="33" customHeight="1" x14ac:dyDescent="0.2">
      <c r="A56" s="143" t="s">
        <v>36</v>
      </c>
      <c r="B56" s="159" t="s">
        <v>233</v>
      </c>
      <c r="C56" s="165"/>
      <c r="D56" s="165"/>
      <c r="E56" s="165"/>
      <c r="F56" s="165"/>
      <c r="G56" s="165"/>
      <c r="H56" s="166"/>
      <c r="I56" s="13">
        <f>ROUND(I46*52*0.00955%,2)</f>
        <v>0</v>
      </c>
      <c r="J56" s="114"/>
    </row>
    <row r="57" spans="1:10" ht="29.25" customHeight="1" x14ac:dyDescent="0.2">
      <c r="A57" s="143" t="s">
        <v>38</v>
      </c>
      <c r="B57" s="159" t="s">
        <v>234</v>
      </c>
      <c r="C57" s="513"/>
      <c r="D57" s="513"/>
      <c r="E57" s="513"/>
      <c r="F57" s="513"/>
      <c r="G57" s="513"/>
      <c r="H57" s="514"/>
      <c r="I57" s="13">
        <f>ROUND(I35*0.00955%*2,2)</f>
        <v>0</v>
      </c>
      <c r="J57" s="114"/>
    </row>
    <row r="58" spans="1:10" ht="12.75" x14ac:dyDescent="0.2">
      <c r="A58" s="143" t="s">
        <v>39</v>
      </c>
      <c r="B58" s="515" t="s">
        <v>51</v>
      </c>
      <c r="C58" s="515"/>
      <c r="D58" s="515"/>
      <c r="E58" s="515"/>
      <c r="F58" s="515"/>
      <c r="G58" s="515"/>
      <c r="H58" s="515"/>
      <c r="I58" s="10">
        <v>0</v>
      </c>
    </row>
    <row r="59" spans="1:10" ht="12.75" x14ac:dyDescent="0.2">
      <c r="A59" s="11"/>
      <c r="B59" s="516" t="s">
        <v>52</v>
      </c>
      <c r="C59" s="516"/>
      <c r="D59" s="516"/>
      <c r="E59" s="516"/>
      <c r="F59" s="516"/>
      <c r="G59" s="516"/>
      <c r="H59" s="516"/>
      <c r="I59" s="12">
        <f>SUM(I49:I58)</f>
        <v>0</v>
      </c>
    </row>
    <row r="60" spans="1:10" ht="12.75" x14ac:dyDescent="0.2">
      <c r="A60" s="511"/>
      <c r="B60" s="511"/>
      <c r="C60" s="511"/>
      <c r="D60" s="511"/>
      <c r="E60" s="511"/>
      <c r="F60" s="511"/>
      <c r="G60" s="511"/>
      <c r="H60" s="511"/>
      <c r="I60" s="511"/>
    </row>
    <row r="61" spans="1:10" ht="12.75" x14ac:dyDescent="0.2">
      <c r="A61" s="306" t="s">
        <v>53</v>
      </c>
      <c r="B61" s="306"/>
      <c r="C61" s="306"/>
      <c r="D61" s="306"/>
      <c r="E61" s="306"/>
      <c r="F61" s="306"/>
      <c r="G61" s="306"/>
      <c r="H61" s="306"/>
      <c r="I61" s="306"/>
    </row>
    <row r="62" spans="1:10" ht="12.75" x14ac:dyDescent="0.2">
      <c r="A62" s="510"/>
      <c r="B62" s="510"/>
      <c r="C62" s="510"/>
      <c r="D62" s="510"/>
      <c r="E62" s="510"/>
      <c r="F62" s="510"/>
      <c r="G62" s="510"/>
      <c r="H62" s="510"/>
      <c r="I62" s="510"/>
    </row>
    <row r="63" spans="1:10" ht="12.75" x14ac:dyDescent="0.2">
      <c r="A63" s="502" t="s">
        <v>54</v>
      </c>
      <c r="B63" s="502"/>
      <c r="C63" s="502"/>
      <c r="D63" s="502"/>
      <c r="E63" s="502"/>
      <c r="F63" s="502"/>
      <c r="G63" s="502"/>
      <c r="H63" s="502"/>
      <c r="I63" s="502"/>
    </row>
    <row r="64" spans="1:10" ht="12.75" x14ac:dyDescent="0.2">
      <c r="A64" s="11">
        <v>3</v>
      </c>
      <c r="B64" s="486" t="s">
        <v>55</v>
      </c>
      <c r="C64" s="487"/>
      <c r="D64" s="487"/>
      <c r="E64" s="487"/>
      <c r="F64" s="487"/>
      <c r="G64" s="487"/>
      <c r="H64" s="488"/>
      <c r="I64" s="11" t="s">
        <v>46</v>
      </c>
    </row>
    <row r="65" spans="1:9" ht="38.25" customHeight="1" x14ac:dyDescent="0.2">
      <c r="A65" s="137" t="s">
        <v>3</v>
      </c>
      <c r="B65" s="159" t="s">
        <v>235</v>
      </c>
      <c r="C65" s="160"/>
      <c r="D65" s="160"/>
      <c r="E65" s="160"/>
      <c r="F65" s="160"/>
      <c r="G65" s="160"/>
      <c r="H65" s="225"/>
      <c r="I65" s="13">
        <v>0</v>
      </c>
    </row>
    <row r="66" spans="1:9" ht="12.75" customHeight="1" x14ac:dyDescent="0.2">
      <c r="A66" s="137" t="s">
        <v>5</v>
      </c>
      <c r="B66" s="159" t="s">
        <v>236</v>
      </c>
      <c r="C66" s="160"/>
      <c r="D66" s="160"/>
      <c r="E66" s="160"/>
      <c r="F66" s="160"/>
      <c r="G66" s="160"/>
      <c r="H66" s="161"/>
      <c r="I66" s="14">
        <v>0</v>
      </c>
    </row>
    <row r="67" spans="1:9" ht="12.75" customHeight="1" x14ac:dyDescent="0.2">
      <c r="A67" s="137" t="s">
        <v>6</v>
      </c>
      <c r="B67" s="159" t="s">
        <v>237</v>
      </c>
      <c r="C67" s="160"/>
      <c r="D67" s="160"/>
      <c r="E67" s="160"/>
      <c r="F67" s="160"/>
      <c r="G67" s="160"/>
      <c r="H67" s="161"/>
      <c r="I67" s="14">
        <v>0</v>
      </c>
    </row>
    <row r="68" spans="1:9" ht="12.75" x14ac:dyDescent="0.2">
      <c r="A68" s="464" t="s">
        <v>56</v>
      </c>
      <c r="B68" s="464"/>
      <c r="C68" s="464"/>
      <c r="D68" s="464"/>
      <c r="E68" s="464"/>
      <c r="F68" s="464"/>
      <c r="G68" s="464"/>
      <c r="H68" s="464"/>
      <c r="I68" s="15">
        <f>SUM(I65:I67)</f>
        <v>0</v>
      </c>
    </row>
    <row r="69" spans="1:9" ht="12.75" x14ac:dyDescent="0.2">
      <c r="A69" s="511"/>
      <c r="B69" s="511"/>
      <c r="C69" s="511"/>
      <c r="D69" s="511"/>
      <c r="E69" s="511"/>
      <c r="F69" s="511"/>
      <c r="G69" s="511"/>
      <c r="H69" s="511"/>
      <c r="I69" s="511"/>
    </row>
    <row r="70" spans="1:9" ht="12.75" x14ac:dyDescent="0.2">
      <c r="A70" s="236" t="s">
        <v>203</v>
      </c>
      <c r="B70" s="237"/>
      <c r="C70" s="237"/>
      <c r="D70" s="237"/>
      <c r="E70" s="237"/>
      <c r="F70" s="237"/>
      <c r="G70" s="237"/>
      <c r="H70" s="237"/>
      <c r="I70" s="238"/>
    </row>
    <row r="71" spans="1:9" ht="12.75" x14ac:dyDescent="0.2">
      <c r="A71" s="146"/>
      <c r="B71" s="147"/>
      <c r="C71" s="147"/>
      <c r="D71" s="147"/>
      <c r="E71" s="147"/>
      <c r="F71" s="147"/>
      <c r="G71" s="147"/>
      <c r="H71" s="147"/>
      <c r="I71" s="148"/>
    </row>
    <row r="72" spans="1:9" ht="12.75" x14ac:dyDescent="0.2">
      <c r="A72" s="512" t="s">
        <v>219</v>
      </c>
      <c r="B72" s="512"/>
      <c r="C72" s="512"/>
      <c r="D72" s="512"/>
      <c r="E72" s="512"/>
      <c r="F72" s="512"/>
      <c r="G72" s="512"/>
      <c r="H72" s="512"/>
      <c r="I72" s="512"/>
    </row>
    <row r="73" spans="1:9" ht="24.75" customHeight="1" x14ac:dyDescent="0.2">
      <c r="A73" s="149" t="s">
        <v>57</v>
      </c>
      <c r="B73" s="486" t="s">
        <v>58</v>
      </c>
      <c r="C73" s="487"/>
      <c r="D73" s="487"/>
      <c r="E73" s="487"/>
      <c r="F73" s="487"/>
      <c r="G73" s="488"/>
      <c r="H73" s="142" t="s">
        <v>33</v>
      </c>
      <c r="I73" s="142" t="s">
        <v>46</v>
      </c>
    </row>
    <row r="74" spans="1:9" ht="12.75" x14ac:dyDescent="0.2">
      <c r="A74" s="16" t="s">
        <v>3</v>
      </c>
      <c r="B74" s="306" t="s">
        <v>59</v>
      </c>
      <c r="C74" s="306"/>
      <c r="D74" s="306"/>
      <c r="E74" s="306"/>
      <c r="F74" s="306"/>
      <c r="G74" s="306"/>
      <c r="H74" s="17">
        <v>0.2</v>
      </c>
      <c r="I74" s="18">
        <f>ROUND($I$46*H74,2)</f>
        <v>0</v>
      </c>
    </row>
    <row r="75" spans="1:9" ht="12.75" x14ac:dyDescent="0.2">
      <c r="A75" s="16" t="s">
        <v>5</v>
      </c>
      <c r="B75" s="306" t="s">
        <v>60</v>
      </c>
      <c r="C75" s="306"/>
      <c r="D75" s="306"/>
      <c r="E75" s="306"/>
      <c r="F75" s="306"/>
      <c r="G75" s="306"/>
      <c r="H75" s="17">
        <v>1.4999999999999999E-2</v>
      </c>
      <c r="I75" s="18">
        <f t="shared" ref="I75:I81" si="0">ROUND($I$46*H75,2)</f>
        <v>0</v>
      </c>
    </row>
    <row r="76" spans="1:9" ht="12.75" x14ac:dyDescent="0.2">
      <c r="A76" s="16" t="s">
        <v>6</v>
      </c>
      <c r="B76" s="306" t="s">
        <v>61</v>
      </c>
      <c r="C76" s="306"/>
      <c r="D76" s="306"/>
      <c r="E76" s="306"/>
      <c r="F76" s="306"/>
      <c r="G76" s="306"/>
      <c r="H76" s="17">
        <v>0.01</v>
      </c>
      <c r="I76" s="18">
        <f t="shared" si="0"/>
        <v>0</v>
      </c>
    </row>
    <row r="77" spans="1:9" ht="12.75" x14ac:dyDescent="0.2">
      <c r="A77" s="16" t="s">
        <v>8</v>
      </c>
      <c r="B77" s="306" t="s">
        <v>62</v>
      </c>
      <c r="C77" s="306"/>
      <c r="D77" s="306"/>
      <c r="E77" s="306"/>
      <c r="F77" s="306"/>
      <c r="G77" s="306"/>
      <c r="H77" s="17">
        <v>2E-3</v>
      </c>
      <c r="I77" s="18">
        <f t="shared" si="0"/>
        <v>0</v>
      </c>
    </row>
    <row r="78" spans="1:9" ht="12.75" x14ac:dyDescent="0.2">
      <c r="A78" s="16" t="s">
        <v>36</v>
      </c>
      <c r="B78" s="459" t="s">
        <v>63</v>
      </c>
      <c r="C78" s="459"/>
      <c r="D78" s="459"/>
      <c r="E78" s="459"/>
      <c r="F78" s="459"/>
      <c r="G78" s="459"/>
      <c r="H78" s="19">
        <v>2.5000000000000001E-2</v>
      </c>
      <c r="I78" s="18">
        <f t="shared" si="0"/>
        <v>0</v>
      </c>
    </row>
    <row r="79" spans="1:9" ht="12.75" x14ac:dyDescent="0.2">
      <c r="A79" s="16" t="s">
        <v>38</v>
      </c>
      <c r="B79" s="459" t="s">
        <v>64</v>
      </c>
      <c r="C79" s="459"/>
      <c r="D79" s="459"/>
      <c r="E79" s="459"/>
      <c r="F79" s="459"/>
      <c r="G79" s="459"/>
      <c r="H79" s="19">
        <v>0.08</v>
      </c>
      <c r="I79" s="18">
        <f t="shared" si="0"/>
        <v>0</v>
      </c>
    </row>
    <row r="80" spans="1:9" ht="69.75" customHeight="1" x14ac:dyDescent="0.2">
      <c r="A80" s="16" t="s">
        <v>39</v>
      </c>
      <c r="B80" s="462" t="s">
        <v>238</v>
      </c>
      <c r="C80" s="462"/>
      <c r="D80" s="150" t="s">
        <v>65</v>
      </c>
      <c r="E80" s="20">
        <v>0.03</v>
      </c>
      <c r="F80" s="150" t="s">
        <v>66</v>
      </c>
      <c r="G80" s="21">
        <v>1</v>
      </c>
      <c r="H80" s="22">
        <f>ROUND((E80*G80),6)</f>
        <v>0.03</v>
      </c>
      <c r="I80" s="18">
        <f t="shared" si="0"/>
        <v>0</v>
      </c>
    </row>
    <row r="81" spans="1:9" ht="12.75" x14ac:dyDescent="0.2">
      <c r="A81" s="16" t="s">
        <v>40</v>
      </c>
      <c r="B81" s="459" t="s">
        <v>67</v>
      </c>
      <c r="C81" s="459"/>
      <c r="D81" s="459"/>
      <c r="E81" s="459"/>
      <c r="F81" s="459"/>
      <c r="G81" s="459"/>
      <c r="H81" s="19">
        <v>6.0000000000000001E-3</v>
      </c>
      <c r="I81" s="18">
        <f t="shared" si="0"/>
        <v>0</v>
      </c>
    </row>
    <row r="82" spans="1:9" ht="12.75" x14ac:dyDescent="0.2">
      <c r="A82" s="464" t="s">
        <v>68</v>
      </c>
      <c r="B82" s="464"/>
      <c r="C82" s="464"/>
      <c r="D82" s="464"/>
      <c r="E82" s="464"/>
      <c r="F82" s="464"/>
      <c r="G82" s="464"/>
      <c r="H82" s="23">
        <f>SUM(H74:H81)</f>
        <v>0.3680000000000001</v>
      </c>
      <c r="I82" s="12">
        <f>SUM(I74:I81)</f>
        <v>0</v>
      </c>
    </row>
    <row r="83" spans="1:9" ht="12.75" x14ac:dyDescent="0.2">
      <c r="A83" s="24"/>
      <c r="B83" s="151"/>
      <c r="C83" s="151"/>
      <c r="D83" s="151"/>
      <c r="E83" s="151"/>
      <c r="F83" s="151"/>
      <c r="G83" s="151"/>
      <c r="H83" s="25"/>
      <c r="I83" s="26"/>
    </row>
    <row r="84" spans="1:9" ht="42.75" customHeight="1" x14ac:dyDescent="0.2">
      <c r="A84" s="483" t="s">
        <v>69</v>
      </c>
      <c r="B84" s="483"/>
      <c r="C84" s="483"/>
      <c r="D84" s="483"/>
      <c r="E84" s="483"/>
      <c r="F84" s="483"/>
      <c r="G84" s="483"/>
      <c r="H84" s="483"/>
      <c r="I84" s="483"/>
    </row>
    <row r="85" spans="1:9" ht="12.75" x14ac:dyDescent="0.2">
      <c r="A85" s="511"/>
      <c r="B85" s="511"/>
      <c r="C85" s="511"/>
      <c r="D85" s="511"/>
      <c r="E85" s="511"/>
      <c r="F85" s="511"/>
      <c r="G85" s="511"/>
      <c r="H85" s="511"/>
      <c r="I85" s="511"/>
    </row>
    <row r="86" spans="1:9" ht="12.75" x14ac:dyDescent="0.2">
      <c r="A86" s="502" t="s">
        <v>70</v>
      </c>
      <c r="B86" s="502"/>
      <c r="C86" s="502"/>
      <c r="D86" s="502"/>
      <c r="E86" s="502"/>
      <c r="F86" s="502"/>
      <c r="G86" s="502"/>
      <c r="H86" s="502"/>
      <c r="I86" s="502"/>
    </row>
    <row r="87" spans="1:9" ht="18.75" customHeight="1" x14ac:dyDescent="0.2">
      <c r="A87" s="11" t="s">
        <v>71</v>
      </c>
      <c r="B87" s="486" t="s">
        <v>72</v>
      </c>
      <c r="C87" s="487"/>
      <c r="D87" s="487"/>
      <c r="E87" s="487"/>
      <c r="F87" s="487"/>
      <c r="G87" s="487"/>
      <c r="H87" s="488"/>
      <c r="I87" s="11" t="s">
        <v>46</v>
      </c>
    </row>
    <row r="88" spans="1:9" ht="40.5" customHeight="1" x14ac:dyDescent="0.2">
      <c r="A88" s="143" t="s">
        <v>3</v>
      </c>
      <c r="B88" s="306" t="s">
        <v>239</v>
      </c>
      <c r="C88" s="306"/>
      <c r="D88" s="306"/>
      <c r="E88" s="306"/>
      <c r="F88" s="306"/>
      <c r="G88" s="306"/>
      <c r="H88" s="306"/>
      <c r="I88" s="18">
        <f>ROUND($I$46*8.33%,2)</f>
        <v>0</v>
      </c>
    </row>
    <row r="89" spans="1:9" ht="12.75" x14ac:dyDescent="0.2">
      <c r="A89" s="464" t="s">
        <v>73</v>
      </c>
      <c r="B89" s="464"/>
      <c r="C89" s="464"/>
      <c r="D89" s="464"/>
      <c r="E89" s="464"/>
      <c r="F89" s="464"/>
      <c r="G89" s="464"/>
      <c r="H89" s="464"/>
      <c r="I89" s="27">
        <f>SUM(I88:I88)</f>
        <v>0</v>
      </c>
    </row>
    <row r="90" spans="1:9" ht="12.75" x14ac:dyDescent="0.2">
      <c r="A90" s="143" t="s">
        <v>6</v>
      </c>
      <c r="B90" s="306" t="s">
        <v>74</v>
      </c>
      <c r="C90" s="306"/>
      <c r="D90" s="306"/>
      <c r="E90" s="306"/>
      <c r="F90" s="306"/>
      <c r="G90" s="306"/>
      <c r="H90" s="306"/>
      <c r="I90" s="28">
        <f>ROUND(H82*I89,2)</f>
        <v>0</v>
      </c>
    </row>
    <row r="91" spans="1:9" ht="12.75" x14ac:dyDescent="0.2">
      <c r="A91" s="464" t="s">
        <v>68</v>
      </c>
      <c r="B91" s="464"/>
      <c r="C91" s="464"/>
      <c r="D91" s="464"/>
      <c r="E91" s="464"/>
      <c r="F91" s="464"/>
      <c r="G91" s="464"/>
      <c r="H91" s="464"/>
      <c r="I91" s="12">
        <f>SUM(I89:I90)</f>
        <v>0</v>
      </c>
    </row>
    <row r="92" spans="1:9" ht="12.75" x14ac:dyDescent="0.2">
      <c r="A92" s="510"/>
      <c r="B92" s="510"/>
      <c r="C92" s="510"/>
      <c r="D92" s="510"/>
      <c r="E92" s="510"/>
      <c r="F92" s="510"/>
      <c r="G92" s="510"/>
      <c r="H92" s="510"/>
      <c r="I92" s="510"/>
    </row>
    <row r="93" spans="1:9" ht="12.75" x14ac:dyDescent="0.2">
      <c r="A93" s="502" t="s">
        <v>75</v>
      </c>
      <c r="B93" s="502"/>
      <c r="C93" s="502"/>
      <c r="D93" s="502"/>
      <c r="E93" s="502"/>
      <c r="F93" s="502"/>
      <c r="G93" s="502"/>
      <c r="H93" s="502"/>
      <c r="I93" s="502"/>
    </row>
    <row r="94" spans="1:9" ht="12.75" x14ac:dyDescent="0.2">
      <c r="A94" s="11" t="s">
        <v>76</v>
      </c>
      <c r="B94" s="499" t="s">
        <v>77</v>
      </c>
      <c r="C94" s="500"/>
      <c r="D94" s="500"/>
      <c r="E94" s="500"/>
      <c r="F94" s="500"/>
      <c r="G94" s="500"/>
      <c r="H94" s="501"/>
      <c r="I94" s="11" t="s">
        <v>46</v>
      </c>
    </row>
    <row r="95" spans="1:9" ht="12.75" x14ac:dyDescent="0.2">
      <c r="A95" s="143" t="s">
        <v>3</v>
      </c>
      <c r="B95" s="459" t="s">
        <v>240</v>
      </c>
      <c r="C95" s="459"/>
      <c r="D95" s="459"/>
      <c r="E95" s="459"/>
      <c r="F95" s="459"/>
      <c r="G95" s="459"/>
      <c r="H95" s="459"/>
      <c r="I95" s="18">
        <f>ROUND((1+1/3)/12*4/12*0.02*($I$46),2)</f>
        <v>0</v>
      </c>
    </row>
    <row r="96" spans="1:9" ht="12.75" x14ac:dyDescent="0.2">
      <c r="A96" s="143" t="s">
        <v>5</v>
      </c>
      <c r="B96" s="459" t="s">
        <v>78</v>
      </c>
      <c r="C96" s="459"/>
      <c r="D96" s="459"/>
      <c r="E96" s="459"/>
      <c r="F96" s="459"/>
      <c r="G96" s="459"/>
      <c r="H96" s="459"/>
      <c r="I96" s="18">
        <f>ROUND(H82*I95,2)</f>
        <v>0</v>
      </c>
    </row>
    <row r="97" spans="1:9" ht="12.75" x14ac:dyDescent="0.2">
      <c r="A97" s="464" t="s">
        <v>68</v>
      </c>
      <c r="B97" s="464"/>
      <c r="C97" s="464"/>
      <c r="D97" s="464"/>
      <c r="E97" s="464"/>
      <c r="F97" s="464"/>
      <c r="G97" s="464"/>
      <c r="H97" s="464"/>
      <c r="I97" s="12">
        <f>SUM(I95:I96)</f>
        <v>0</v>
      </c>
    </row>
    <row r="98" spans="1:9" ht="12.75" x14ac:dyDescent="0.2">
      <c r="A98" s="498" t="s">
        <v>79</v>
      </c>
      <c r="B98" s="498"/>
      <c r="C98" s="498"/>
      <c r="D98" s="498"/>
      <c r="E98" s="498"/>
      <c r="F98" s="498"/>
      <c r="G98" s="498"/>
      <c r="H98" s="498"/>
      <c r="I98" s="498"/>
    </row>
    <row r="99" spans="1:9" ht="12.75" x14ac:dyDescent="0.2">
      <c r="A99" s="11" t="s">
        <v>80</v>
      </c>
      <c r="B99" s="499" t="s">
        <v>81</v>
      </c>
      <c r="C99" s="500"/>
      <c r="D99" s="500"/>
      <c r="E99" s="500"/>
      <c r="F99" s="500"/>
      <c r="G99" s="500"/>
      <c r="H99" s="501"/>
      <c r="I99" s="11" t="s">
        <v>46</v>
      </c>
    </row>
    <row r="100" spans="1:9" ht="48.75" customHeight="1" x14ac:dyDescent="0.2">
      <c r="A100" s="143" t="s">
        <v>3</v>
      </c>
      <c r="B100" s="506" t="s">
        <v>241</v>
      </c>
      <c r="C100" s="507"/>
      <c r="D100" s="507"/>
      <c r="E100" s="507"/>
      <c r="F100" s="507"/>
      <c r="G100" s="507"/>
      <c r="H100" s="508"/>
      <c r="I100" s="29">
        <f>ROUND((($I$46/12)+($I$88/12)+($I$110/12))*(30/30)*0.05,2)</f>
        <v>0</v>
      </c>
    </row>
    <row r="101" spans="1:9" ht="12.75" x14ac:dyDescent="0.2">
      <c r="A101" s="143" t="s">
        <v>5</v>
      </c>
      <c r="B101" s="509" t="s">
        <v>82</v>
      </c>
      <c r="C101" s="509"/>
      <c r="D101" s="509"/>
      <c r="E101" s="509"/>
      <c r="F101" s="509"/>
      <c r="G101" s="509"/>
      <c r="H101" s="509"/>
      <c r="I101" s="18">
        <f>ROUND($H$79*I100,2)</f>
        <v>0</v>
      </c>
    </row>
    <row r="102" spans="1:9" ht="38.25" customHeight="1" x14ac:dyDescent="0.2">
      <c r="A102" s="143" t="s">
        <v>6</v>
      </c>
      <c r="B102" s="306" t="s">
        <v>242</v>
      </c>
      <c r="C102" s="306"/>
      <c r="D102" s="306"/>
      <c r="E102" s="306"/>
      <c r="F102" s="306"/>
      <c r="G102" s="306"/>
      <c r="H102" s="306"/>
      <c r="I102" s="18">
        <f>ROUND(0.24%*I46,2)</f>
        <v>0</v>
      </c>
    </row>
    <row r="103" spans="1:9" ht="28.5" customHeight="1" x14ac:dyDescent="0.2">
      <c r="A103" s="143" t="s">
        <v>8</v>
      </c>
      <c r="B103" s="306" t="s">
        <v>243</v>
      </c>
      <c r="C103" s="306"/>
      <c r="D103" s="306"/>
      <c r="E103" s="306"/>
      <c r="F103" s="306"/>
      <c r="G103" s="306"/>
      <c r="H103" s="306"/>
      <c r="I103" s="18">
        <f>ROUND(((7/30)/$H$11)*$I$46*0.9,2)</f>
        <v>0</v>
      </c>
    </row>
    <row r="104" spans="1:9" ht="12.75" x14ac:dyDescent="0.2">
      <c r="A104" s="143" t="s">
        <v>36</v>
      </c>
      <c r="B104" s="509" t="s">
        <v>83</v>
      </c>
      <c r="C104" s="509"/>
      <c r="D104" s="509"/>
      <c r="E104" s="509"/>
      <c r="F104" s="509"/>
      <c r="G104" s="509"/>
      <c r="H104" s="509"/>
      <c r="I104" s="18">
        <f>ROUND($H$82*I103,2)</f>
        <v>0</v>
      </c>
    </row>
    <row r="105" spans="1:9" ht="39" customHeight="1" x14ac:dyDescent="0.2">
      <c r="A105" s="143" t="s">
        <v>38</v>
      </c>
      <c r="B105" s="306" t="s">
        <v>244</v>
      </c>
      <c r="C105" s="306"/>
      <c r="D105" s="306"/>
      <c r="E105" s="306"/>
      <c r="F105" s="306"/>
      <c r="G105" s="306"/>
      <c r="H105" s="306"/>
      <c r="I105" s="18">
        <f>ROUND(4.76%*I46,2)</f>
        <v>0</v>
      </c>
    </row>
    <row r="106" spans="1:9" ht="12.75" x14ac:dyDescent="0.2">
      <c r="A106" s="464" t="s">
        <v>68</v>
      </c>
      <c r="B106" s="464"/>
      <c r="C106" s="464"/>
      <c r="D106" s="464"/>
      <c r="E106" s="464"/>
      <c r="F106" s="464"/>
      <c r="G106" s="464"/>
      <c r="H106" s="464"/>
      <c r="I106" s="12">
        <f>SUM(I100:I105)</f>
        <v>0</v>
      </c>
    </row>
    <row r="107" spans="1:9" ht="12.75" x14ac:dyDescent="0.2">
      <c r="A107" s="502" t="s">
        <v>84</v>
      </c>
      <c r="B107" s="502"/>
      <c r="C107" s="502"/>
      <c r="D107" s="502"/>
      <c r="E107" s="502"/>
      <c r="F107" s="502"/>
      <c r="G107" s="502"/>
      <c r="H107" s="502"/>
      <c r="I107" s="502"/>
    </row>
    <row r="108" spans="1:9" ht="27.75" customHeight="1" x14ac:dyDescent="0.2">
      <c r="A108" s="144"/>
      <c r="B108" s="503" t="s">
        <v>175</v>
      </c>
      <c r="C108" s="504"/>
      <c r="D108" s="504"/>
      <c r="E108" s="504"/>
      <c r="F108" s="504"/>
      <c r="G108" s="504"/>
      <c r="H108" s="505"/>
      <c r="I108" s="141">
        <f>ROUND(I46+I88+(I46/3/12),2)</f>
        <v>0</v>
      </c>
    </row>
    <row r="109" spans="1:9" ht="12.75" x14ac:dyDescent="0.2">
      <c r="A109" s="152" t="s">
        <v>85</v>
      </c>
      <c r="B109" s="499" t="s">
        <v>86</v>
      </c>
      <c r="C109" s="500"/>
      <c r="D109" s="500"/>
      <c r="E109" s="500"/>
      <c r="F109" s="500"/>
      <c r="G109" s="500"/>
      <c r="H109" s="501"/>
      <c r="I109" s="152" t="s">
        <v>46</v>
      </c>
    </row>
    <row r="110" spans="1:9" ht="43.5" customHeight="1" x14ac:dyDescent="0.2">
      <c r="A110" s="30" t="s">
        <v>3</v>
      </c>
      <c r="B110" s="306" t="s">
        <v>245</v>
      </c>
      <c r="C110" s="306"/>
      <c r="D110" s="306"/>
      <c r="E110" s="306"/>
      <c r="F110" s="306"/>
      <c r="G110" s="306"/>
      <c r="H110" s="306"/>
      <c r="I110" s="18">
        <f>ROUND($I$46*12.1%,2)</f>
        <v>0</v>
      </c>
    </row>
    <row r="111" spans="1:9" ht="12.75" customHeight="1" x14ac:dyDescent="0.2">
      <c r="A111" s="30" t="s">
        <v>5</v>
      </c>
      <c r="B111" s="195" t="s">
        <v>246</v>
      </c>
      <c r="C111" s="305"/>
      <c r="D111" s="305"/>
      <c r="E111" s="305"/>
      <c r="F111" s="305"/>
      <c r="G111" s="305"/>
      <c r="H111" s="305"/>
      <c r="I111" s="29">
        <f>ROUND(((5/30)/12)*($I$108),2)</f>
        <v>0</v>
      </c>
    </row>
    <row r="112" spans="1:9" ht="12.75" customHeight="1" x14ac:dyDescent="0.2">
      <c r="A112" s="30" t="s">
        <v>6</v>
      </c>
      <c r="B112" s="195" t="s">
        <v>247</v>
      </c>
      <c r="C112" s="305"/>
      <c r="D112" s="305"/>
      <c r="E112" s="305"/>
      <c r="F112" s="305"/>
      <c r="G112" s="305"/>
      <c r="H112" s="305"/>
      <c r="I112" s="29">
        <f>ROUND((5/30)/12*0.015*($I$108),2)</f>
        <v>0</v>
      </c>
    </row>
    <row r="113" spans="1:9" ht="12.75" customHeight="1" x14ac:dyDescent="0.2">
      <c r="A113" s="30" t="s">
        <v>8</v>
      </c>
      <c r="B113" s="195" t="s">
        <v>248</v>
      </c>
      <c r="C113" s="305"/>
      <c r="D113" s="305"/>
      <c r="E113" s="305"/>
      <c r="F113" s="305"/>
      <c r="G113" s="305"/>
      <c r="H113" s="305"/>
      <c r="I113" s="29">
        <f>ROUND((2.96/30)/12*($I$108),2)</f>
        <v>0</v>
      </c>
    </row>
    <row r="114" spans="1:9" ht="12.75" customHeight="1" x14ac:dyDescent="0.2">
      <c r="A114" s="30" t="s">
        <v>36</v>
      </c>
      <c r="B114" s="195" t="s">
        <v>249</v>
      </c>
      <c r="C114" s="305"/>
      <c r="D114" s="305"/>
      <c r="E114" s="305"/>
      <c r="F114" s="305"/>
      <c r="G114" s="305"/>
      <c r="H114" s="305"/>
      <c r="I114" s="29">
        <f>ROUND(((15/30)/12)*0.0078*($I$108),2)</f>
        <v>0</v>
      </c>
    </row>
    <row r="115" spans="1:9" ht="12.75" x14ac:dyDescent="0.2">
      <c r="A115" s="30" t="s">
        <v>38</v>
      </c>
      <c r="B115" s="305" t="s">
        <v>51</v>
      </c>
      <c r="C115" s="305"/>
      <c r="D115" s="305"/>
      <c r="E115" s="305"/>
      <c r="F115" s="305"/>
      <c r="G115" s="305"/>
      <c r="H115" s="305"/>
      <c r="I115" s="29">
        <v>0</v>
      </c>
    </row>
    <row r="116" spans="1:9" ht="12.75" x14ac:dyDescent="0.2">
      <c r="A116" s="464" t="s">
        <v>73</v>
      </c>
      <c r="B116" s="464"/>
      <c r="C116" s="464"/>
      <c r="D116" s="464"/>
      <c r="E116" s="464"/>
      <c r="F116" s="464"/>
      <c r="G116" s="464"/>
      <c r="H116" s="464"/>
      <c r="I116" s="32">
        <f>SUM(I110:I115)</f>
        <v>0</v>
      </c>
    </row>
    <row r="117" spans="1:9" ht="12.75" x14ac:dyDescent="0.2">
      <c r="A117" s="30" t="s">
        <v>39</v>
      </c>
      <c r="B117" s="497" t="s">
        <v>87</v>
      </c>
      <c r="C117" s="497"/>
      <c r="D117" s="497"/>
      <c r="E117" s="497"/>
      <c r="F117" s="497"/>
      <c r="G117" s="497"/>
      <c r="H117" s="497"/>
      <c r="I117" s="31">
        <f>ROUND(H82*I116,2)</f>
        <v>0</v>
      </c>
    </row>
    <row r="118" spans="1:9" ht="12.75" x14ac:dyDescent="0.2">
      <c r="A118" s="464" t="s">
        <v>68</v>
      </c>
      <c r="B118" s="464"/>
      <c r="C118" s="464"/>
      <c r="D118" s="464"/>
      <c r="E118" s="464"/>
      <c r="F118" s="464"/>
      <c r="G118" s="464"/>
      <c r="H118" s="464"/>
      <c r="I118" s="12">
        <f>SUM(I116:I117)</f>
        <v>0</v>
      </c>
    </row>
    <row r="119" spans="1:9" ht="12.75" x14ac:dyDescent="0.2">
      <c r="A119" s="498" t="s">
        <v>88</v>
      </c>
      <c r="B119" s="498"/>
      <c r="C119" s="498"/>
      <c r="D119" s="498"/>
      <c r="E119" s="498"/>
      <c r="F119" s="498"/>
      <c r="G119" s="498"/>
      <c r="H119" s="498"/>
      <c r="I119" s="498"/>
    </row>
    <row r="120" spans="1:9" ht="12.75" x14ac:dyDescent="0.2">
      <c r="A120" s="11">
        <v>4</v>
      </c>
      <c r="B120" s="486" t="s">
        <v>89</v>
      </c>
      <c r="C120" s="487"/>
      <c r="D120" s="487"/>
      <c r="E120" s="487"/>
      <c r="F120" s="487"/>
      <c r="G120" s="487"/>
      <c r="H120" s="488"/>
      <c r="I120" s="11" t="s">
        <v>46</v>
      </c>
    </row>
    <row r="121" spans="1:9" ht="12.75" x14ac:dyDescent="0.2">
      <c r="A121" s="143" t="s">
        <v>57</v>
      </c>
      <c r="B121" s="459" t="s">
        <v>90</v>
      </c>
      <c r="C121" s="459"/>
      <c r="D121" s="459"/>
      <c r="E121" s="459"/>
      <c r="F121" s="459"/>
      <c r="G121" s="459"/>
      <c r="H121" s="459"/>
      <c r="I121" s="9">
        <f>I82</f>
        <v>0</v>
      </c>
    </row>
    <row r="122" spans="1:9" ht="12.75" x14ac:dyDescent="0.2">
      <c r="A122" s="143" t="s">
        <v>71</v>
      </c>
      <c r="B122" s="459" t="s">
        <v>91</v>
      </c>
      <c r="C122" s="459"/>
      <c r="D122" s="459"/>
      <c r="E122" s="459"/>
      <c r="F122" s="459"/>
      <c r="G122" s="459"/>
      <c r="H122" s="459"/>
      <c r="I122" s="9">
        <f>I91</f>
        <v>0</v>
      </c>
    </row>
    <row r="123" spans="1:9" ht="12.75" x14ac:dyDescent="0.2">
      <c r="A123" s="143" t="s">
        <v>76</v>
      </c>
      <c r="B123" s="459" t="s">
        <v>77</v>
      </c>
      <c r="C123" s="459"/>
      <c r="D123" s="459"/>
      <c r="E123" s="459"/>
      <c r="F123" s="459"/>
      <c r="G123" s="459"/>
      <c r="H123" s="459"/>
      <c r="I123" s="9">
        <f>I97</f>
        <v>0</v>
      </c>
    </row>
    <row r="124" spans="1:9" ht="12.75" x14ac:dyDescent="0.2">
      <c r="A124" s="143" t="s">
        <v>80</v>
      </c>
      <c r="B124" s="459" t="s">
        <v>92</v>
      </c>
      <c r="C124" s="459"/>
      <c r="D124" s="459"/>
      <c r="E124" s="459"/>
      <c r="F124" s="459"/>
      <c r="G124" s="459"/>
      <c r="H124" s="459"/>
      <c r="I124" s="9">
        <f>I106</f>
        <v>0</v>
      </c>
    </row>
    <row r="125" spans="1:9" ht="12.75" x14ac:dyDescent="0.2">
      <c r="A125" s="143" t="s">
        <v>85</v>
      </c>
      <c r="B125" s="459" t="s">
        <v>93</v>
      </c>
      <c r="C125" s="459"/>
      <c r="D125" s="459"/>
      <c r="E125" s="459"/>
      <c r="F125" s="459"/>
      <c r="G125" s="459"/>
      <c r="H125" s="459"/>
      <c r="I125" s="9">
        <f>I118</f>
        <v>0</v>
      </c>
    </row>
    <row r="126" spans="1:9" ht="12.75" x14ac:dyDescent="0.2">
      <c r="A126" s="143" t="s">
        <v>94</v>
      </c>
      <c r="B126" s="459" t="s">
        <v>51</v>
      </c>
      <c r="C126" s="459"/>
      <c r="D126" s="459"/>
      <c r="E126" s="459"/>
      <c r="F126" s="459"/>
      <c r="G126" s="459"/>
      <c r="H126" s="459"/>
      <c r="I126" s="9">
        <v>0</v>
      </c>
    </row>
    <row r="127" spans="1:9" ht="12.75" x14ac:dyDescent="0.2">
      <c r="A127" s="464" t="s">
        <v>68</v>
      </c>
      <c r="B127" s="464"/>
      <c r="C127" s="464"/>
      <c r="D127" s="464"/>
      <c r="E127" s="464"/>
      <c r="F127" s="464"/>
      <c r="G127" s="464"/>
      <c r="H127" s="464"/>
      <c r="I127" s="12">
        <f>SUM(I121:I126)</f>
        <v>0</v>
      </c>
    </row>
    <row r="128" spans="1:9" ht="12.75" x14ac:dyDescent="0.2">
      <c r="A128" s="498" t="s">
        <v>95</v>
      </c>
      <c r="B128" s="498"/>
      <c r="C128" s="498"/>
      <c r="D128" s="498"/>
      <c r="E128" s="498"/>
      <c r="F128" s="498"/>
      <c r="G128" s="498"/>
      <c r="H128" s="498"/>
      <c r="I128" s="498"/>
    </row>
    <row r="129" spans="1:9" ht="12.75" x14ac:dyDescent="0.2">
      <c r="A129" s="11">
        <v>5</v>
      </c>
      <c r="B129" s="499" t="s">
        <v>96</v>
      </c>
      <c r="C129" s="500"/>
      <c r="D129" s="500"/>
      <c r="E129" s="500"/>
      <c r="F129" s="500"/>
      <c r="G129" s="501"/>
      <c r="H129" s="142" t="s">
        <v>33</v>
      </c>
      <c r="I129" s="153" t="s">
        <v>46</v>
      </c>
    </row>
    <row r="130" spans="1:9" ht="42" customHeight="1" x14ac:dyDescent="0.2">
      <c r="A130" s="495" t="s">
        <v>97</v>
      </c>
      <c r="B130" s="495"/>
      <c r="C130" s="495"/>
      <c r="D130" s="495"/>
      <c r="E130" s="495"/>
      <c r="F130" s="495"/>
      <c r="G130" s="495"/>
      <c r="H130" s="33" t="s">
        <v>14</v>
      </c>
      <c r="I130" s="34">
        <f>SUM($I$46+I59+I68+I127)</f>
        <v>0</v>
      </c>
    </row>
    <row r="131" spans="1:9" ht="12.75" x14ac:dyDescent="0.2">
      <c r="A131" s="143" t="s">
        <v>3</v>
      </c>
      <c r="B131" s="497" t="s">
        <v>98</v>
      </c>
      <c r="C131" s="497"/>
      <c r="D131" s="497"/>
      <c r="E131" s="497"/>
      <c r="F131" s="497"/>
      <c r="G131" s="497"/>
      <c r="H131" s="19">
        <v>0.06</v>
      </c>
      <c r="I131" s="18">
        <f>ROUND(H131*I130,2)</f>
        <v>0</v>
      </c>
    </row>
    <row r="132" spans="1:9" ht="40.5" customHeight="1" x14ac:dyDescent="0.2">
      <c r="A132" s="495" t="s">
        <v>99</v>
      </c>
      <c r="B132" s="495"/>
      <c r="C132" s="495"/>
      <c r="D132" s="495"/>
      <c r="E132" s="495"/>
      <c r="F132" s="495"/>
      <c r="G132" s="495"/>
      <c r="H132" s="35" t="s">
        <v>14</v>
      </c>
      <c r="I132" s="34">
        <f>SUM($I$46+I59+I68+I127+I131)</f>
        <v>0</v>
      </c>
    </row>
    <row r="133" spans="1:9" ht="12.75" x14ac:dyDescent="0.2">
      <c r="A133" s="143" t="s">
        <v>5</v>
      </c>
      <c r="B133" s="497" t="s">
        <v>100</v>
      </c>
      <c r="C133" s="497"/>
      <c r="D133" s="497"/>
      <c r="E133" s="497"/>
      <c r="F133" s="497"/>
      <c r="G133" s="497"/>
      <c r="H133" s="19">
        <v>6.7900000000000002E-2</v>
      </c>
      <c r="I133" s="18">
        <f>ROUND(H133*I132,2)</f>
        <v>0</v>
      </c>
    </row>
    <row r="134" spans="1:9" ht="46.5" customHeight="1" x14ac:dyDescent="0.2">
      <c r="A134" s="495" t="s">
        <v>101</v>
      </c>
      <c r="B134" s="495"/>
      <c r="C134" s="495"/>
      <c r="D134" s="495"/>
      <c r="E134" s="495"/>
      <c r="F134" s="495"/>
      <c r="G134" s="495"/>
      <c r="H134" s="35" t="s">
        <v>14</v>
      </c>
      <c r="I134" s="34">
        <f>SUM($I$46+I59+I68+I127+I131+I133)</f>
        <v>0</v>
      </c>
    </row>
    <row r="135" spans="1:9" ht="12.75" x14ac:dyDescent="0.2">
      <c r="A135" s="143" t="s">
        <v>6</v>
      </c>
      <c r="B135" s="497" t="s">
        <v>102</v>
      </c>
      <c r="C135" s="497"/>
      <c r="D135" s="497"/>
      <c r="E135" s="497"/>
      <c r="F135" s="497"/>
      <c r="G135" s="497"/>
      <c r="H135" s="36" t="s">
        <v>14</v>
      </c>
      <c r="I135" s="37" t="s">
        <v>14</v>
      </c>
    </row>
    <row r="136" spans="1:9" ht="12.75" x14ac:dyDescent="0.2">
      <c r="A136" s="143"/>
      <c r="B136" s="497" t="s">
        <v>103</v>
      </c>
      <c r="C136" s="497"/>
      <c r="D136" s="497"/>
      <c r="E136" s="497"/>
      <c r="F136" s="497"/>
      <c r="G136" s="497"/>
      <c r="H136" s="36" t="s">
        <v>14</v>
      </c>
      <c r="I136" s="37" t="s">
        <v>14</v>
      </c>
    </row>
    <row r="137" spans="1:9" ht="12.75" x14ac:dyDescent="0.2">
      <c r="A137" s="143"/>
      <c r="B137" s="494" t="s">
        <v>250</v>
      </c>
      <c r="C137" s="494"/>
      <c r="D137" s="494"/>
      <c r="E137" s="494"/>
      <c r="F137" s="494"/>
      <c r="G137" s="494"/>
      <c r="H137" s="38">
        <v>0.03</v>
      </c>
      <c r="I137" s="39">
        <f>ROUND(($I$134/(1-$H$145))*H137,2)</f>
        <v>0</v>
      </c>
    </row>
    <row r="138" spans="1:9" ht="12.75" x14ac:dyDescent="0.2">
      <c r="A138" s="143"/>
      <c r="B138" s="494" t="s">
        <v>251</v>
      </c>
      <c r="C138" s="494"/>
      <c r="D138" s="494"/>
      <c r="E138" s="494"/>
      <c r="F138" s="494"/>
      <c r="G138" s="494"/>
      <c r="H138" s="38">
        <v>6.5000000000000006E-3</v>
      </c>
      <c r="I138" s="39">
        <f>ROUND(($I$134/(1-$H$145))*H138,2)</f>
        <v>0</v>
      </c>
    </row>
    <row r="139" spans="1:9" ht="26.25" customHeight="1" x14ac:dyDescent="0.2">
      <c r="A139" s="143"/>
      <c r="B139" s="495" t="s">
        <v>104</v>
      </c>
      <c r="C139" s="495"/>
      <c r="D139" s="495"/>
      <c r="E139" s="495"/>
      <c r="F139" s="495"/>
      <c r="G139" s="495"/>
      <c r="H139" s="40" t="s">
        <v>14</v>
      </c>
      <c r="I139" s="37" t="s">
        <v>14</v>
      </c>
    </row>
    <row r="140" spans="1:9" ht="12.75" x14ac:dyDescent="0.2">
      <c r="A140" s="143"/>
      <c r="B140" s="496" t="s">
        <v>105</v>
      </c>
      <c r="C140" s="496"/>
      <c r="D140" s="496"/>
      <c r="E140" s="496"/>
      <c r="F140" s="496"/>
      <c r="G140" s="496"/>
      <c r="H140" s="41" t="s">
        <v>14</v>
      </c>
      <c r="I140" s="42" t="s">
        <v>14</v>
      </c>
    </row>
    <row r="141" spans="1:9" ht="12.75" x14ac:dyDescent="0.2">
      <c r="A141" s="143"/>
      <c r="B141" s="496" t="s">
        <v>106</v>
      </c>
      <c r="C141" s="496"/>
      <c r="D141" s="496"/>
      <c r="E141" s="496"/>
      <c r="F141" s="496"/>
      <c r="G141" s="496"/>
      <c r="H141" s="41" t="s">
        <v>14</v>
      </c>
      <c r="I141" s="42" t="s">
        <v>14</v>
      </c>
    </row>
    <row r="142" spans="1:9" ht="12.75" customHeight="1" x14ac:dyDescent="0.2">
      <c r="A142" s="143"/>
      <c r="B142" s="260" t="s">
        <v>252</v>
      </c>
      <c r="C142" s="160"/>
      <c r="D142" s="160"/>
      <c r="E142" s="160"/>
      <c r="F142" s="160"/>
      <c r="G142" s="161"/>
      <c r="H142" s="89">
        <v>0.03</v>
      </c>
      <c r="I142" s="39">
        <f>ROUND(($I$134/(1-$H$145))*H142,2)</f>
        <v>0</v>
      </c>
    </row>
    <row r="143" spans="1:9" ht="12.75" x14ac:dyDescent="0.2">
      <c r="A143" s="464" t="s">
        <v>68</v>
      </c>
      <c r="B143" s="464"/>
      <c r="C143" s="464"/>
      <c r="D143" s="464"/>
      <c r="E143" s="464"/>
      <c r="F143" s="464"/>
      <c r="G143" s="464"/>
      <c r="H143" s="464"/>
      <c r="I143" s="12">
        <f>SUM(I131+I133+I137+I138+I142)</f>
        <v>0</v>
      </c>
    </row>
    <row r="144" spans="1:9" ht="12.75" x14ac:dyDescent="0.2">
      <c r="A144" s="484"/>
      <c r="B144" s="484"/>
      <c r="C144" s="484"/>
      <c r="D144" s="484"/>
      <c r="E144" s="484"/>
      <c r="F144" s="484"/>
      <c r="G144" s="484"/>
      <c r="H144" s="484"/>
      <c r="I144" s="484"/>
    </row>
    <row r="145" spans="1:9" ht="12.75" x14ac:dyDescent="0.2">
      <c r="A145" s="489" t="s">
        <v>107</v>
      </c>
      <c r="B145" s="489"/>
      <c r="C145" s="489"/>
      <c r="D145" s="489"/>
      <c r="E145" s="489"/>
      <c r="F145" s="489"/>
      <c r="G145" s="489"/>
      <c r="H145" s="43">
        <f>SUM(H137:H142)</f>
        <v>6.6500000000000004E-2</v>
      </c>
      <c r="I145" s="44">
        <f>SUM(I137:I142)</f>
        <v>0</v>
      </c>
    </row>
    <row r="146" spans="1:9" ht="12.75" x14ac:dyDescent="0.2">
      <c r="A146" s="490" t="s">
        <v>108</v>
      </c>
      <c r="B146" s="490"/>
      <c r="C146" s="491" t="s">
        <v>109</v>
      </c>
      <c r="D146" s="491"/>
      <c r="E146" s="491"/>
      <c r="F146" s="491"/>
      <c r="G146" s="491"/>
      <c r="H146" s="491"/>
      <c r="I146" s="491"/>
    </row>
    <row r="147" spans="1:9" ht="12.75" x14ac:dyDescent="0.2">
      <c r="A147" s="490"/>
      <c r="B147" s="490"/>
      <c r="C147" s="492" t="s">
        <v>110</v>
      </c>
      <c r="D147" s="492"/>
      <c r="E147" s="492"/>
      <c r="F147" s="492"/>
      <c r="G147" s="492"/>
      <c r="H147" s="492"/>
      <c r="I147" s="492"/>
    </row>
    <row r="148" spans="1:9" ht="12.75" x14ac:dyDescent="0.2">
      <c r="A148" s="490"/>
      <c r="B148" s="490"/>
      <c r="C148" s="493" t="s">
        <v>111</v>
      </c>
      <c r="D148" s="493"/>
      <c r="E148" s="493"/>
      <c r="F148" s="493"/>
      <c r="G148" s="493"/>
      <c r="H148" s="493"/>
      <c r="I148" s="493"/>
    </row>
    <row r="149" spans="1:9" ht="12.75" x14ac:dyDescent="0.2">
      <c r="A149" s="482"/>
      <c r="B149" s="482"/>
      <c r="C149" s="482"/>
      <c r="D149" s="482"/>
      <c r="E149" s="482"/>
      <c r="F149" s="482"/>
      <c r="G149" s="482"/>
      <c r="H149" s="482"/>
      <c r="I149" s="482"/>
    </row>
    <row r="150" spans="1:9" ht="28.5" customHeight="1" x14ac:dyDescent="0.2">
      <c r="A150" s="483" t="s">
        <v>112</v>
      </c>
      <c r="B150" s="483"/>
      <c r="C150" s="483"/>
      <c r="D150" s="483"/>
      <c r="E150" s="483"/>
      <c r="F150" s="483"/>
      <c r="G150" s="483"/>
      <c r="H150" s="483"/>
      <c r="I150" s="483"/>
    </row>
    <row r="151" spans="1:9" ht="12.75" x14ac:dyDescent="0.2">
      <c r="A151" s="484"/>
      <c r="B151" s="484"/>
      <c r="C151" s="484"/>
      <c r="D151" s="484"/>
      <c r="E151" s="484"/>
      <c r="F151" s="484"/>
      <c r="G151" s="484"/>
      <c r="H151" s="484"/>
      <c r="I151" s="484"/>
    </row>
    <row r="152" spans="1:9" ht="12.75" x14ac:dyDescent="0.2">
      <c r="A152" s="485" t="s">
        <v>253</v>
      </c>
      <c r="B152" s="485"/>
      <c r="C152" s="485"/>
      <c r="D152" s="485"/>
      <c r="E152" s="485"/>
      <c r="F152" s="485"/>
      <c r="G152" s="485"/>
      <c r="H152" s="485"/>
      <c r="I152" s="485"/>
    </row>
    <row r="153" spans="1:9" ht="12.75" x14ac:dyDescent="0.2">
      <c r="A153" s="486" t="s">
        <v>113</v>
      </c>
      <c r="B153" s="487"/>
      <c r="C153" s="487"/>
      <c r="D153" s="487"/>
      <c r="E153" s="487"/>
      <c r="F153" s="487"/>
      <c r="G153" s="487"/>
      <c r="H153" s="488"/>
      <c r="I153" s="142" t="s">
        <v>46</v>
      </c>
    </row>
    <row r="154" spans="1:9" ht="12.75" x14ac:dyDescent="0.2">
      <c r="A154" s="45" t="s">
        <v>3</v>
      </c>
      <c r="B154" s="480" t="s">
        <v>114</v>
      </c>
      <c r="C154" s="480"/>
      <c r="D154" s="480"/>
      <c r="E154" s="480"/>
      <c r="F154" s="480"/>
      <c r="G154" s="480"/>
      <c r="H154" s="480"/>
      <c r="I154" s="10">
        <f>$I$46</f>
        <v>0</v>
      </c>
    </row>
    <row r="155" spans="1:9" ht="12.75" x14ac:dyDescent="0.2">
      <c r="A155" s="45" t="s">
        <v>5</v>
      </c>
      <c r="B155" s="480" t="s">
        <v>115</v>
      </c>
      <c r="C155" s="480"/>
      <c r="D155" s="480"/>
      <c r="E155" s="480"/>
      <c r="F155" s="480"/>
      <c r="G155" s="480"/>
      <c r="H155" s="480"/>
      <c r="I155" s="10">
        <f>I59</f>
        <v>0</v>
      </c>
    </row>
    <row r="156" spans="1:9" ht="12.75" x14ac:dyDescent="0.2">
      <c r="A156" s="45" t="s">
        <v>6</v>
      </c>
      <c r="B156" s="480" t="s">
        <v>116</v>
      </c>
      <c r="C156" s="480"/>
      <c r="D156" s="480"/>
      <c r="E156" s="480"/>
      <c r="F156" s="480"/>
      <c r="G156" s="480"/>
      <c r="H156" s="480"/>
      <c r="I156" s="10">
        <f>I68</f>
        <v>0</v>
      </c>
    </row>
    <row r="157" spans="1:9" ht="12.75" x14ac:dyDescent="0.2">
      <c r="A157" s="45" t="s">
        <v>8</v>
      </c>
      <c r="B157" s="480" t="s">
        <v>89</v>
      </c>
      <c r="C157" s="480"/>
      <c r="D157" s="480"/>
      <c r="E157" s="480"/>
      <c r="F157" s="480"/>
      <c r="G157" s="480"/>
      <c r="H157" s="480"/>
      <c r="I157" s="10">
        <f>I127</f>
        <v>0</v>
      </c>
    </row>
    <row r="158" spans="1:9" ht="12.75" x14ac:dyDescent="0.2">
      <c r="A158" s="481" t="s">
        <v>117</v>
      </c>
      <c r="B158" s="481"/>
      <c r="C158" s="481"/>
      <c r="D158" s="481"/>
      <c r="E158" s="481"/>
      <c r="F158" s="481"/>
      <c r="G158" s="481"/>
      <c r="H158" s="481"/>
      <c r="I158" s="15">
        <f>SUM(I154:I157)</f>
        <v>0</v>
      </c>
    </row>
    <row r="159" spans="1:9" ht="12.75" x14ac:dyDescent="0.2">
      <c r="A159" s="46" t="s">
        <v>36</v>
      </c>
      <c r="B159" s="480" t="s">
        <v>118</v>
      </c>
      <c r="C159" s="480"/>
      <c r="D159" s="480"/>
      <c r="E159" s="480"/>
      <c r="F159" s="480"/>
      <c r="G159" s="480"/>
      <c r="H159" s="480"/>
      <c r="I159" s="10">
        <f>I143</f>
        <v>0</v>
      </c>
    </row>
    <row r="160" spans="1:9" ht="12.75" x14ac:dyDescent="0.2">
      <c r="A160" s="481" t="s">
        <v>119</v>
      </c>
      <c r="B160" s="481"/>
      <c r="C160" s="481"/>
      <c r="D160" s="481"/>
      <c r="E160" s="481"/>
      <c r="F160" s="481"/>
      <c r="G160" s="481"/>
      <c r="H160" s="481"/>
      <c r="I160" s="15">
        <f>SUM(I158:I159)</f>
        <v>0</v>
      </c>
    </row>
    <row r="161" spans="1:9" ht="39" customHeight="1" x14ac:dyDescent="0.2">
      <c r="A161" s="476" t="s">
        <v>120</v>
      </c>
      <c r="B161" s="476"/>
      <c r="C161" s="476"/>
      <c r="D161" s="476"/>
      <c r="E161" s="476"/>
      <c r="F161" s="476"/>
      <c r="G161" s="476"/>
      <c r="H161" s="476"/>
      <c r="I161" s="476"/>
    </row>
    <row r="162" spans="1:9" ht="12.75" x14ac:dyDescent="0.2">
      <c r="A162" s="477"/>
      <c r="B162" s="477"/>
      <c r="C162" s="477"/>
      <c r="D162" s="477"/>
      <c r="E162" s="477"/>
      <c r="F162" s="477"/>
      <c r="G162" s="477"/>
      <c r="H162" s="477"/>
      <c r="I162" s="477"/>
    </row>
    <row r="163" spans="1:9" ht="12.75" x14ac:dyDescent="0.2">
      <c r="A163" s="47"/>
      <c r="B163" s="47"/>
      <c r="C163" s="47"/>
      <c r="D163" s="47"/>
      <c r="E163" s="47"/>
      <c r="F163" s="47"/>
      <c r="G163" s="47"/>
      <c r="H163" s="48"/>
      <c r="I163" s="49"/>
    </row>
    <row r="164" spans="1:9" ht="12.75" x14ac:dyDescent="0.2">
      <c r="A164" s="478" t="s">
        <v>254</v>
      </c>
      <c r="B164" s="478"/>
      <c r="C164" s="478"/>
      <c r="D164" s="478"/>
      <c r="E164" s="478"/>
      <c r="F164" s="478"/>
      <c r="G164" s="478"/>
      <c r="H164" s="478"/>
      <c r="I164" s="478"/>
    </row>
    <row r="165" spans="1:9" ht="25.5" x14ac:dyDescent="0.2">
      <c r="A165" s="479" t="s">
        <v>122</v>
      </c>
      <c r="B165" s="479"/>
      <c r="C165" s="479"/>
      <c r="D165" s="479"/>
      <c r="E165" s="479" t="s">
        <v>123</v>
      </c>
      <c r="F165" s="479"/>
      <c r="G165" s="142" t="s">
        <v>124</v>
      </c>
      <c r="H165" s="479" t="s">
        <v>125</v>
      </c>
      <c r="I165" s="479"/>
    </row>
    <row r="166" spans="1:9" ht="12.75" hidden="1" x14ac:dyDescent="0.2">
      <c r="A166" s="462" t="s">
        <v>126</v>
      </c>
      <c r="B166" s="462"/>
      <c r="C166" s="462"/>
      <c r="D166" s="462"/>
      <c r="E166" s="471">
        <v>0</v>
      </c>
      <c r="F166" s="471"/>
      <c r="G166" s="50">
        <f>D166*E166</f>
        <v>0</v>
      </c>
      <c r="H166" s="471">
        <f t="shared" ref="H166:H171" si="1">E166*G166</f>
        <v>0</v>
      </c>
      <c r="I166" s="471"/>
    </row>
    <row r="167" spans="1:9" ht="12.75" hidden="1" x14ac:dyDescent="0.2">
      <c r="A167" s="462" t="s">
        <v>127</v>
      </c>
      <c r="B167" s="462"/>
      <c r="C167" s="462"/>
      <c r="D167" s="462"/>
      <c r="E167" s="471">
        <v>0</v>
      </c>
      <c r="F167" s="471"/>
      <c r="G167" s="50">
        <f>D167*E167</f>
        <v>0</v>
      </c>
      <c r="H167" s="471">
        <f t="shared" si="1"/>
        <v>0</v>
      </c>
      <c r="I167" s="471"/>
    </row>
    <row r="168" spans="1:9" ht="39" customHeight="1" x14ac:dyDescent="0.2">
      <c r="A168" s="473" t="s">
        <v>128</v>
      </c>
      <c r="B168" s="473"/>
      <c r="C168" s="473"/>
      <c r="D168" s="473"/>
      <c r="E168" s="474">
        <f>$I$160</f>
        <v>0</v>
      </c>
      <c r="F168" s="474"/>
      <c r="G168" s="136">
        <f>H15</f>
        <v>1</v>
      </c>
      <c r="H168" s="475">
        <f>E168*G168</f>
        <v>0</v>
      </c>
      <c r="I168" s="475"/>
    </row>
    <row r="169" spans="1:9" ht="12.75" hidden="1" x14ac:dyDescent="0.2">
      <c r="A169" s="462" t="s">
        <v>129</v>
      </c>
      <c r="B169" s="462"/>
      <c r="C169" s="462"/>
      <c r="D169" s="462"/>
      <c r="E169" s="470">
        <v>0</v>
      </c>
      <c r="F169" s="470"/>
      <c r="G169" s="50">
        <f>D169*F169</f>
        <v>0</v>
      </c>
      <c r="H169" s="471">
        <f t="shared" si="1"/>
        <v>0</v>
      </c>
      <c r="I169" s="471"/>
    </row>
    <row r="170" spans="1:9" ht="12.75" hidden="1" x14ac:dyDescent="0.2">
      <c r="A170" s="462" t="s">
        <v>130</v>
      </c>
      <c r="B170" s="462"/>
      <c r="C170" s="462"/>
      <c r="D170" s="462"/>
      <c r="E170" s="470">
        <v>0</v>
      </c>
      <c r="F170" s="470"/>
      <c r="G170" s="50">
        <f>D170*F170</f>
        <v>0</v>
      </c>
      <c r="H170" s="471">
        <f t="shared" si="1"/>
        <v>0</v>
      </c>
      <c r="I170" s="471"/>
    </row>
    <row r="171" spans="1:9" ht="12.75" hidden="1" x14ac:dyDescent="0.2">
      <c r="A171" s="472" t="s">
        <v>255</v>
      </c>
      <c r="B171" s="472"/>
      <c r="C171" s="472"/>
      <c r="D171" s="472"/>
      <c r="E171" s="471">
        <v>0</v>
      </c>
      <c r="F171" s="471"/>
      <c r="G171" s="50">
        <f>D171*F171</f>
        <v>0</v>
      </c>
      <c r="H171" s="471">
        <f t="shared" si="1"/>
        <v>0</v>
      </c>
      <c r="I171" s="471"/>
    </row>
    <row r="172" spans="1:9" ht="12.75" x14ac:dyDescent="0.2">
      <c r="A172" s="464" t="s">
        <v>132</v>
      </c>
      <c r="B172" s="464"/>
      <c r="C172" s="464"/>
      <c r="D172" s="464"/>
      <c r="E172" s="464"/>
      <c r="F172" s="464"/>
      <c r="G172" s="154">
        <f>SUM(G166:G171)</f>
        <v>1</v>
      </c>
      <c r="H172" s="465">
        <f>SUM(H166:I171)</f>
        <v>0</v>
      </c>
      <c r="I172" s="465"/>
    </row>
    <row r="173" spans="1:9" ht="12.75" x14ac:dyDescent="0.2">
      <c r="A173" s="466"/>
      <c r="B173" s="466"/>
      <c r="C173" s="466"/>
      <c r="D173" s="466"/>
      <c r="E173" s="466"/>
      <c r="F173" s="466"/>
      <c r="G173" s="466"/>
      <c r="H173" s="466"/>
      <c r="I173" s="466"/>
    </row>
    <row r="174" spans="1:9" ht="30" customHeight="1" x14ac:dyDescent="0.2">
      <c r="A174" s="467" t="s">
        <v>133</v>
      </c>
      <c r="B174" s="467"/>
      <c r="C174" s="467"/>
      <c r="D174" s="467"/>
      <c r="E174" s="467"/>
      <c r="F174" s="467"/>
      <c r="G174" s="467"/>
      <c r="H174" s="467"/>
      <c r="I174" s="467"/>
    </row>
    <row r="175" spans="1:9" ht="12.75" x14ac:dyDescent="0.2">
      <c r="A175" s="468"/>
      <c r="B175" s="468"/>
      <c r="C175" s="468"/>
      <c r="D175" s="468"/>
      <c r="E175" s="468"/>
      <c r="F175" s="468"/>
      <c r="G175" s="468"/>
      <c r="H175" s="468"/>
      <c r="I175" s="468"/>
    </row>
    <row r="176" spans="1:9" ht="12.75" x14ac:dyDescent="0.2">
      <c r="A176" s="306" t="s">
        <v>134</v>
      </c>
      <c r="B176" s="306"/>
      <c r="C176" s="306"/>
      <c r="D176" s="306"/>
      <c r="E176" s="306"/>
      <c r="F176" s="306"/>
      <c r="G176" s="469">
        <f>$H$172</f>
        <v>0</v>
      </c>
      <c r="H176" s="469"/>
      <c r="I176" s="469"/>
    </row>
    <row r="177" spans="1:11" ht="12.75" x14ac:dyDescent="0.2">
      <c r="A177" s="458"/>
      <c r="B177" s="458"/>
      <c r="C177" s="458"/>
      <c r="D177" s="458"/>
      <c r="E177" s="458"/>
      <c r="F177" s="458"/>
      <c r="G177" s="458"/>
      <c r="H177" s="458"/>
      <c r="I177" s="458"/>
    </row>
    <row r="178" spans="1:11" ht="12.75" x14ac:dyDescent="0.2">
      <c r="A178" s="459" t="s">
        <v>135</v>
      </c>
      <c r="B178" s="459"/>
      <c r="C178" s="459"/>
      <c r="D178" s="459"/>
      <c r="E178" s="459"/>
      <c r="F178" s="459"/>
      <c r="G178" s="460">
        <f>$H$11</f>
        <v>12</v>
      </c>
      <c r="H178" s="460"/>
      <c r="I178" s="460"/>
      <c r="K178" s="61">
        <f>K180-E168</f>
        <v>0</v>
      </c>
    </row>
    <row r="179" spans="1:11" ht="12.75" x14ac:dyDescent="0.2">
      <c r="A179" s="461"/>
      <c r="B179" s="461"/>
      <c r="C179" s="461"/>
      <c r="D179" s="461"/>
      <c r="E179" s="461"/>
      <c r="F179" s="461"/>
      <c r="G179" s="461"/>
      <c r="H179" s="461"/>
      <c r="I179" s="461"/>
    </row>
    <row r="180" spans="1:11" ht="30.75" customHeight="1" x14ac:dyDescent="0.2">
      <c r="A180" s="462" t="s">
        <v>220</v>
      </c>
      <c r="B180" s="462"/>
      <c r="C180" s="462"/>
      <c r="D180" s="462"/>
      <c r="E180" s="462"/>
      <c r="F180" s="462"/>
      <c r="G180" s="463">
        <f>ROUND(G176*G178,2)</f>
        <v>0</v>
      </c>
      <c r="H180" s="463"/>
      <c r="I180" s="463"/>
      <c r="K180" s="61">
        <f>+G180/2</f>
        <v>0</v>
      </c>
    </row>
    <row r="181" spans="1:11" ht="12.75" x14ac:dyDescent="0.2">
      <c r="A181" s="455"/>
      <c r="B181" s="455"/>
      <c r="C181" s="455"/>
      <c r="D181" s="455"/>
      <c r="E181" s="455"/>
      <c r="F181" s="455"/>
      <c r="G181" s="455"/>
      <c r="H181" s="455"/>
      <c r="I181" s="455"/>
    </row>
    <row r="182" spans="1:11" ht="12.75" x14ac:dyDescent="0.2">
      <c r="A182" s="456" t="s">
        <v>194</v>
      </c>
      <c r="B182" s="456"/>
      <c r="C182" s="456"/>
      <c r="D182" s="456"/>
      <c r="E182" s="456"/>
      <c r="F182" s="456"/>
      <c r="G182" s="456"/>
      <c r="H182" s="456"/>
      <c r="I182" s="456"/>
    </row>
    <row r="183" spans="1:11" x14ac:dyDescent="0.2">
      <c r="A183" s="457" t="s">
        <v>137</v>
      </c>
      <c r="B183" s="457"/>
      <c r="C183" s="457"/>
      <c r="D183" s="449" t="s">
        <v>138</v>
      </c>
      <c r="E183" s="449"/>
      <c r="F183" s="449"/>
      <c r="G183" s="449"/>
      <c r="H183" s="449"/>
      <c r="I183" s="449"/>
    </row>
    <row r="184" spans="1:11" x14ac:dyDescent="0.2">
      <c r="A184" s="457"/>
      <c r="B184" s="457"/>
      <c r="C184" s="457"/>
      <c r="D184" s="449"/>
      <c r="E184" s="449"/>
      <c r="F184" s="449"/>
      <c r="G184" s="449"/>
      <c r="H184" s="449"/>
      <c r="I184" s="449"/>
    </row>
    <row r="185" spans="1:11" ht="12.75" x14ac:dyDescent="0.2">
      <c r="A185" s="451" t="s">
        <v>139</v>
      </c>
      <c r="B185" s="451"/>
      <c r="C185" s="451"/>
      <c r="D185" s="452"/>
      <c r="E185" s="452"/>
      <c r="F185" s="452"/>
      <c r="G185" s="452"/>
      <c r="H185" s="452"/>
      <c r="I185" s="452"/>
    </row>
    <row r="186" spans="1:11" ht="12.75" x14ac:dyDescent="0.2">
      <c r="A186" s="451"/>
      <c r="B186" s="451"/>
      <c r="C186" s="451"/>
      <c r="D186" s="452"/>
      <c r="E186" s="452"/>
      <c r="F186" s="452"/>
      <c r="G186" s="452"/>
      <c r="H186" s="452"/>
      <c r="I186" s="452"/>
    </row>
    <row r="187" spans="1:11" ht="12.75" x14ac:dyDescent="0.2">
      <c r="A187" s="448"/>
      <c r="B187" s="448"/>
      <c r="C187" s="448"/>
      <c r="D187" s="452"/>
      <c r="E187" s="452"/>
      <c r="F187" s="452"/>
      <c r="G187" s="452"/>
      <c r="H187" s="452"/>
      <c r="I187" s="452"/>
    </row>
    <row r="188" spans="1:11" x14ac:dyDescent="0.2">
      <c r="A188" s="453"/>
      <c r="B188" s="453"/>
      <c r="C188" s="453"/>
      <c r="D188" s="453"/>
      <c r="E188" s="453"/>
      <c r="F188" s="453"/>
      <c r="G188" s="453"/>
      <c r="H188" s="453"/>
      <c r="I188" s="453"/>
    </row>
    <row r="189" spans="1:11" x14ac:dyDescent="0.2">
      <c r="A189" s="453"/>
      <c r="B189" s="453"/>
      <c r="C189" s="453"/>
      <c r="D189" s="453"/>
      <c r="E189" s="453"/>
      <c r="F189" s="453"/>
      <c r="G189" s="453"/>
      <c r="H189" s="453"/>
      <c r="I189" s="453"/>
    </row>
    <row r="190" spans="1:11" ht="12.75" x14ac:dyDescent="0.2">
      <c r="A190" s="454" t="s">
        <v>140</v>
      </c>
      <c r="B190" s="454"/>
      <c r="C190" s="454"/>
      <c r="D190" s="454"/>
      <c r="E190" s="454"/>
      <c r="F190" s="454"/>
      <c r="G190" s="454"/>
      <c r="H190" s="454"/>
      <c r="I190" s="454"/>
    </row>
    <row r="191" spans="1:11" ht="12.75" x14ac:dyDescent="0.2">
      <c r="A191" s="449" t="s">
        <v>141</v>
      </c>
      <c r="B191" s="449"/>
      <c r="C191" s="449"/>
      <c r="D191" s="449"/>
      <c r="E191" s="449"/>
      <c r="F191" s="449"/>
      <c r="G191" s="449"/>
      <c r="H191" s="449" t="s">
        <v>142</v>
      </c>
      <c r="I191" s="449"/>
    </row>
    <row r="192" spans="1:11" ht="12.75" x14ac:dyDescent="0.2">
      <c r="A192" s="450"/>
      <c r="B192" s="450"/>
      <c r="C192" s="450"/>
      <c r="D192" s="450"/>
      <c r="E192" s="450"/>
      <c r="F192" s="450"/>
      <c r="G192" s="450"/>
      <c r="H192" s="449"/>
      <c r="I192" s="449"/>
    </row>
    <row r="193" spans="1:9" ht="12.75" x14ac:dyDescent="0.2">
      <c r="A193" s="451"/>
      <c r="B193" s="451"/>
      <c r="C193" s="451"/>
      <c r="D193" s="451"/>
      <c r="E193" s="451"/>
      <c r="F193" s="451"/>
      <c r="G193" s="451"/>
      <c r="H193" s="449"/>
      <c r="I193" s="449"/>
    </row>
    <row r="194" spans="1:9" ht="12.75" x14ac:dyDescent="0.2">
      <c r="A194" s="448"/>
      <c r="B194" s="448"/>
      <c r="C194" s="448"/>
      <c r="D194" s="448"/>
      <c r="E194" s="448"/>
      <c r="F194" s="448"/>
      <c r="G194" s="448"/>
      <c r="H194" s="449"/>
      <c r="I194" s="449"/>
    </row>
  </sheetData>
  <mergeCells count="235">
    <mergeCell ref="A6:I6"/>
    <mergeCell ref="A7:I7"/>
    <mergeCell ref="B8:G8"/>
    <mergeCell ref="H8:I8"/>
    <mergeCell ref="B9:G9"/>
    <mergeCell ref="H9:I9"/>
    <mergeCell ref="A2:I2"/>
    <mergeCell ref="A3:I3"/>
    <mergeCell ref="A4:E4"/>
    <mergeCell ref="F4:I4"/>
    <mergeCell ref="A5:E5"/>
    <mergeCell ref="F5:I5"/>
    <mergeCell ref="B10:G10"/>
    <mergeCell ref="H10:I10"/>
    <mergeCell ref="B11:G11"/>
    <mergeCell ref="H11:I11"/>
    <mergeCell ref="A13:I13"/>
    <mergeCell ref="A14:E14"/>
    <mergeCell ref="F14:G14"/>
    <mergeCell ref="H14:I14"/>
    <mergeCell ref="B12:G12"/>
    <mergeCell ref="H12:I12"/>
    <mergeCell ref="A15:E15"/>
    <mergeCell ref="F15:G15"/>
    <mergeCell ref="H15:I15"/>
    <mergeCell ref="A21:I21"/>
    <mergeCell ref="B22:G22"/>
    <mergeCell ref="H22:I22"/>
    <mergeCell ref="B23:G23"/>
    <mergeCell ref="H23:I23"/>
    <mergeCell ref="B24:G24"/>
    <mergeCell ref="H24:I24"/>
    <mergeCell ref="A16:G16"/>
    <mergeCell ref="H16:I16"/>
    <mergeCell ref="A17:I17"/>
    <mergeCell ref="A18:I18"/>
    <mergeCell ref="A19:I19"/>
    <mergeCell ref="A20:I20"/>
    <mergeCell ref="B28:G28"/>
    <mergeCell ref="H28:I28"/>
    <mergeCell ref="B29:G29"/>
    <mergeCell ref="H29:I29"/>
    <mergeCell ref="A30:I30"/>
    <mergeCell ref="A31:I31"/>
    <mergeCell ref="B25:G25"/>
    <mergeCell ref="H25:I25"/>
    <mergeCell ref="B26:G26"/>
    <mergeCell ref="H26:I26"/>
    <mergeCell ref="B27:G27"/>
    <mergeCell ref="H27:I27"/>
    <mergeCell ref="B38:H38"/>
    <mergeCell ref="B39:H39"/>
    <mergeCell ref="B40:H40"/>
    <mergeCell ref="B41:H41"/>
    <mergeCell ref="B42:H42"/>
    <mergeCell ref="B43:H43"/>
    <mergeCell ref="A32:I32"/>
    <mergeCell ref="A33:I33"/>
    <mergeCell ref="B34:G34"/>
    <mergeCell ref="B35:H35"/>
    <mergeCell ref="B36:G36"/>
    <mergeCell ref="B37:H37"/>
    <mergeCell ref="B50:G50"/>
    <mergeCell ref="B51:G51"/>
    <mergeCell ref="B52:H52"/>
    <mergeCell ref="B53:G53"/>
    <mergeCell ref="B54:H54"/>
    <mergeCell ref="B55:H55"/>
    <mergeCell ref="B44:G44"/>
    <mergeCell ref="B45:H45"/>
    <mergeCell ref="A46:H46"/>
    <mergeCell ref="A47:I47"/>
    <mergeCell ref="B48:H48"/>
    <mergeCell ref="B49:H49"/>
    <mergeCell ref="A62:I62"/>
    <mergeCell ref="A63:I63"/>
    <mergeCell ref="B64:H64"/>
    <mergeCell ref="B65:H65"/>
    <mergeCell ref="B66:H66"/>
    <mergeCell ref="B67:H67"/>
    <mergeCell ref="B56:H56"/>
    <mergeCell ref="B57:H57"/>
    <mergeCell ref="B58:H58"/>
    <mergeCell ref="B59:H59"/>
    <mergeCell ref="A60:I60"/>
    <mergeCell ref="A61:I61"/>
    <mergeCell ref="B75:G75"/>
    <mergeCell ref="B76:G76"/>
    <mergeCell ref="B77:G77"/>
    <mergeCell ref="B78:G78"/>
    <mergeCell ref="B79:G79"/>
    <mergeCell ref="B80:C80"/>
    <mergeCell ref="A68:H68"/>
    <mergeCell ref="A69:I69"/>
    <mergeCell ref="A70:I70"/>
    <mergeCell ref="A72:I72"/>
    <mergeCell ref="B73:G73"/>
    <mergeCell ref="B74:G74"/>
    <mergeCell ref="B88:H88"/>
    <mergeCell ref="A89:H89"/>
    <mergeCell ref="B90:H90"/>
    <mergeCell ref="A91:H91"/>
    <mergeCell ref="A92:I92"/>
    <mergeCell ref="A93:I93"/>
    <mergeCell ref="B81:G81"/>
    <mergeCell ref="A82:G82"/>
    <mergeCell ref="A84:I84"/>
    <mergeCell ref="A85:I85"/>
    <mergeCell ref="A86:I86"/>
    <mergeCell ref="B87:H87"/>
    <mergeCell ref="B100:H100"/>
    <mergeCell ref="B101:H101"/>
    <mergeCell ref="B102:H102"/>
    <mergeCell ref="B103:H103"/>
    <mergeCell ref="B104:H104"/>
    <mergeCell ref="B105:H105"/>
    <mergeCell ref="B94:H94"/>
    <mergeCell ref="B95:H95"/>
    <mergeCell ref="B96:H96"/>
    <mergeCell ref="A97:H97"/>
    <mergeCell ref="A98:I98"/>
    <mergeCell ref="B99:H99"/>
    <mergeCell ref="B113:H113"/>
    <mergeCell ref="B114:H114"/>
    <mergeCell ref="B115:H115"/>
    <mergeCell ref="A116:H116"/>
    <mergeCell ref="B117:H117"/>
    <mergeCell ref="A118:H118"/>
    <mergeCell ref="A106:H106"/>
    <mergeCell ref="A107:I107"/>
    <mergeCell ref="B109:H109"/>
    <mergeCell ref="B110:H110"/>
    <mergeCell ref="B111:H111"/>
    <mergeCell ref="B112:H112"/>
    <mergeCell ref="B108:H108"/>
    <mergeCell ref="B125:H125"/>
    <mergeCell ref="B126:H126"/>
    <mergeCell ref="A127:H127"/>
    <mergeCell ref="A128:I128"/>
    <mergeCell ref="B129:G129"/>
    <mergeCell ref="A130:G130"/>
    <mergeCell ref="A119:I119"/>
    <mergeCell ref="B120:H120"/>
    <mergeCell ref="B121:H121"/>
    <mergeCell ref="B122:H122"/>
    <mergeCell ref="B123:H123"/>
    <mergeCell ref="B124:H124"/>
    <mergeCell ref="B137:G137"/>
    <mergeCell ref="B138:G138"/>
    <mergeCell ref="B139:G139"/>
    <mergeCell ref="B140:G140"/>
    <mergeCell ref="B141:G141"/>
    <mergeCell ref="B142:G142"/>
    <mergeCell ref="B131:G131"/>
    <mergeCell ref="A132:G132"/>
    <mergeCell ref="B133:G133"/>
    <mergeCell ref="A134:G134"/>
    <mergeCell ref="B135:G135"/>
    <mergeCell ref="B136:G136"/>
    <mergeCell ref="A149:I149"/>
    <mergeCell ref="A150:I150"/>
    <mergeCell ref="A151:I151"/>
    <mergeCell ref="A152:I152"/>
    <mergeCell ref="A153:H153"/>
    <mergeCell ref="B154:H154"/>
    <mergeCell ref="A143:H143"/>
    <mergeCell ref="A144:I144"/>
    <mergeCell ref="A145:G145"/>
    <mergeCell ref="A146:B148"/>
    <mergeCell ref="C146:I146"/>
    <mergeCell ref="C147:I147"/>
    <mergeCell ref="C148:I148"/>
    <mergeCell ref="A161:I161"/>
    <mergeCell ref="A162:I162"/>
    <mergeCell ref="A164:I164"/>
    <mergeCell ref="A165:D165"/>
    <mergeCell ref="E165:F165"/>
    <mergeCell ref="H165:I165"/>
    <mergeCell ref="B155:H155"/>
    <mergeCell ref="B156:H156"/>
    <mergeCell ref="B157:H157"/>
    <mergeCell ref="A158:H158"/>
    <mergeCell ref="B159:H159"/>
    <mergeCell ref="A160:H160"/>
    <mergeCell ref="A168:D168"/>
    <mergeCell ref="E168:F168"/>
    <mergeCell ref="H168:I168"/>
    <mergeCell ref="A169:D169"/>
    <mergeCell ref="E169:F169"/>
    <mergeCell ref="H169:I169"/>
    <mergeCell ref="A166:D166"/>
    <mergeCell ref="E166:F166"/>
    <mergeCell ref="H166:I166"/>
    <mergeCell ref="A167:D167"/>
    <mergeCell ref="E167:F167"/>
    <mergeCell ref="H167:I167"/>
    <mergeCell ref="A172:F172"/>
    <mergeCell ref="H172:I172"/>
    <mergeCell ref="A173:I173"/>
    <mergeCell ref="A174:I174"/>
    <mergeCell ref="A175:I175"/>
    <mergeCell ref="A176:F176"/>
    <mergeCell ref="G176:I176"/>
    <mergeCell ref="A170:D170"/>
    <mergeCell ref="E170:F170"/>
    <mergeCell ref="H170:I170"/>
    <mergeCell ref="A171:D171"/>
    <mergeCell ref="E171:F171"/>
    <mergeCell ref="H171:I171"/>
    <mergeCell ref="A181:I181"/>
    <mergeCell ref="A182:I182"/>
    <mergeCell ref="A183:C184"/>
    <mergeCell ref="D183:I184"/>
    <mergeCell ref="A185:C185"/>
    <mergeCell ref="D185:I185"/>
    <mergeCell ref="A177:I177"/>
    <mergeCell ref="A178:F178"/>
    <mergeCell ref="G178:I178"/>
    <mergeCell ref="A179:I179"/>
    <mergeCell ref="A180:F180"/>
    <mergeCell ref="G180:I180"/>
    <mergeCell ref="A194:G194"/>
    <mergeCell ref="H194:I194"/>
    <mergeCell ref="A191:G191"/>
    <mergeCell ref="H191:I191"/>
    <mergeCell ref="A192:G192"/>
    <mergeCell ref="H192:I192"/>
    <mergeCell ref="A193:G193"/>
    <mergeCell ref="H193:I193"/>
    <mergeCell ref="A186:C186"/>
    <mergeCell ref="D186:I186"/>
    <mergeCell ref="A187:C187"/>
    <mergeCell ref="D187:I187"/>
    <mergeCell ref="A188:I189"/>
    <mergeCell ref="A190:I190"/>
  </mergeCells>
  <pageMargins left="1.1811023622047245" right="0.78740157480314965" top="0.98425196850393704" bottom="0.98425196850393704" header="0.31496062992125984" footer="0.31496062992125984"/>
  <pageSetup paperSize="9" scale="77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 Desarmada - Rolante</vt:lpstr>
      <vt:lpstr>Noite - Rolante</vt:lpstr>
      <vt:lpstr>'Dia Desarmada - Rolante'!Area_de_impressao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Flavio Werle de Camargo</cp:lastModifiedBy>
  <dcterms:created xsi:type="dcterms:W3CDTF">2016-03-24T12:37:01Z</dcterms:created>
  <dcterms:modified xsi:type="dcterms:W3CDTF">2017-03-07T17:26:35Z</dcterms:modified>
</cp:coreProperties>
</file>