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15" windowWidth="14895" windowHeight="12795"/>
  </bookViews>
  <sheets>
    <sheet name="Campus Rolante (em branco)" sheetId="9" r:id="rId1"/>
  </sheets>
  <definedNames>
    <definedName name="_xlnm.Print_Area" localSheetId="0">'Campus Rolante (em branco)'!$A$1:$I$179</definedName>
  </definedNames>
  <calcPr calcId="145621"/>
</workbook>
</file>

<file path=xl/calcChain.xml><?xml version="1.0" encoding="utf-8"?>
<calcChain xmlns="http://schemas.openxmlformats.org/spreadsheetml/2006/main">
  <c r="H20" i="9" l="1"/>
  <c r="I44" i="9" l="1"/>
  <c r="G168" i="9" l="1"/>
  <c r="G160" i="9"/>
  <c r="H160" i="9" s="1"/>
  <c r="G159" i="9"/>
  <c r="H159" i="9" s="1"/>
  <c r="G158" i="9"/>
  <c r="H158" i="9" s="1"/>
  <c r="G157" i="9"/>
  <c r="H157" i="9" s="1"/>
  <c r="G155" i="9"/>
  <c r="G161" i="9" s="1"/>
  <c r="H133" i="9"/>
  <c r="K82" i="9"/>
  <c r="H69" i="9"/>
  <c r="H71" i="9" s="1"/>
  <c r="I57" i="9"/>
  <c r="I144" i="9" s="1"/>
  <c r="I36" i="9"/>
  <c r="I41" i="9" s="1"/>
  <c r="H28" i="9"/>
  <c r="H29" i="9" s="1"/>
  <c r="I47" i="9" l="1"/>
  <c r="I37" i="9"/>
  <c r="I38" i="9" s="1"/>
  <c r="H155" i="9"/>
  <c r="K29" i="9"/>
  <c r="I48" i="9" l="1"/>
  <c r="I143" i="9" s="1"/>
  <c r="I102" i="9"/>
  <c r="I98" i="9"/>
  <c r="I92" i="9"/>
  <c r="I93" i="9" s="1"/>
  <c r="I65" i="9"/>
  <c r="I101" i="9"/>
  <c r="I91" i="9"/>
  <c r="I68" i="9"/>
  <c r="I64" i="9"/>
  <c r="I100" i="9"/>
  <c r="I94" i="9"/>
  <c r="I84" i="9"/>
  <c r="I70" i="9"/>
  <c r="I67" i="9"/>
  <c r="I63" i="9"/>
  <c r="I46" i="9"/>
  <c r="I99" i="9"/>
  <c r="I77" i="9"/>
  <c r="I78" i="9" s="1"/>
  <c r="I66" i="9"/>
  <c r="L37" i="9"/>
  <c r="I142" i="9"/>
  <c r="I89" i="9"/>
  <c r="I69" i="9"/>
  <c r="I71" i="9" l="1"/>
  <c r="I109" i="9" s="1"/>
  <c r="I90" i="9"/>
  <c r="I95" i="9" s="1"/>
  <c r="I112" i="9" s="1"/>
  <c r="I79" i="9"/>
  <c r="I80" i="9" s="1"/>
  <c r="I110" i="9" s="1"/>
  <c r="I104" i="9"/>
  <c r="I85" i="9"/>
  <c r="I86" i="9" s="1"/>
  <c r="I111" i="9" s="1"/>
  <c r="I105" i="9" l="1"/>
  <c r="I106" i="9" s="1"/>
  <c r="I113" i="9" s="1"/>
  <c r="I115" i="9" s="1"/>
  <c r="I145" i="9" l="1"/>
  <c r="I146" i="9" s="1"/>
  <c r="I118" i="9"/>
  <c r="I119" i="9" s="1"/>
  <c r="I120" i="9" s="1"/>
  <c r="I121" i="9" s="1"/>
  <c r="I122" i="9" s="1"/>
  <c r="I126" i="9" l="1"/>
  <c r="I125" i="9"/>
  <c r="I130" i="9"/>
  <c r="I133" i="9" l="1"/>
  <c r="I131" i="9"/>
  <c r="I147" i="9" s="1"/>
  <c r="I148" i="9" s="1"/>
  <c r="E156" i="9" s="1"/>
  <c r="H156" i="9" l="1"/>
  <c r="H161" i="9" s="1"/>
  <c r="G166" i="9" s="1"/>
  <c r="G170" i="9" s="1"/>
  <c r="G165" i="9"/>
</calcChain>
</file>

<file path=xl/sharedStrings.xml><?xml version="1.0" encoding="utf-8"?>
<sst xmlns="http://schemas.openxmlformats.org/spreadsheetml/2006/main" count="258" uniqueCount="170">
  <si>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</si>
  <si>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</si>
  <si>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</si>
  <si>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</si>
  <si>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</si>
  <si>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</si>
  <si>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</si>
  <si>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</si>
  <si>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 coletivo, convenção coletiva ou sentença normativa em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</si>
  <si>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</si>
  <si>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</si>
  <si>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</si>
  <si>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</si>
  <si>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</si>
  <si>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12 x 36 horas diurnas - de segunda-feira à sexta-feira</t>
  </si>
  <si>
    <t>posto</t>
  </si>
  <si>
    <t>-</t>
  </si>
  <si>
    <t>12 x 36 horas noturnas - de segunda-feira à sexta-feira</t>
  </si>
  <si>
    <t>12 x 36 horas noturnas - de segunda-feira a domingo</t>
  </si>
  <si>
    <t>44 horas semanais diurnas -  de segunda à sexta-feira</t>
  </si>
  <si>
    <t>TOTAL DE POSTOS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</si>
  <si>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</si>
  <si>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</si>
  <si>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</si>
  <si>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 xml:space="preserve">Data base da categoria (dia/mês/ano) </t>
  </si>
  <si>
    <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</si>
  <si>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t>Nota: Deverá ser elaborado um quadro para cada tipo de serviço</t>
  </si>
  <si>
    <t xml:space="preserve">                                                                     MÓDULO 1: COMPOSIÇÃO DA REMUNERAÇÃO (POR POSTO)</t>
  </si>
  <si>
    <t>Composição da remuneração por posto</t>
  </si>
  <si>
    <t>Percentual (%)</t>
  </si>
  <si>
    <t xml:space="preserve">Valor (R$) </t>
  </si>
  <si>
    <t>E</t>
  </si>
  <si>
    <t>F</t>
  </si>
  <si>
    <t>G</t>
  </si>
  <si>
    <t>H</t>
  </si>
  <si>
    <t>Total de remuneração por posto</t>
  </si>
  <si>
    <t>MÓDULO 2 : BENEFÍCIOS MENSAIS E DIÁRIOS</t>
  </si>
  <si>
    <t>Benefícios mensais e diários</t>
  </si>
  <si>
    <t>Valor (R$)</t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</si>
  <si>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</si>
  <si>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r>
      <t xml:space="preserve">Seguro de vida  </t>
    </r>
    <r>
      <rPr>
        <b/>
        <sz val="10"/>
        <color indexed="10"/>
        <rFont val="Arial"/>
        <family val="2"/>
      </rPr>
      <t>(cláusula 39 da CCT 2014/2016)</t>
    </r>
    <r>
      <rPr>
        <b/>
        <sz val="9"/>
        <color indexed="10"/>
        <rFont val="Arial"/>
        <family val="2"/>
      </rPr>
      <t xml:space="preserve">  Cálculo do valor: 52 x Rem x 0,0078%</t>
    </r>
  </si>
  <si>
    <r>
      <t xml:space="preserve">Auxílio-funeral   </t>
    </r>
    <r>
      <rPr>
        <b/>
        <sz val="10"/>
        <color indexed="10"/>
        <rFont val="Arial"/>
        <family val="2"/>
      </rPr>
      <t xml:space="preserve">(cláusula 37 da CCT 2014/2016)  </t>
    </r>
    <r>
      <rPr>
        <b/>
        <sz val="9"/>
        <color indexed="10"/>
        <rFont val="Arial"/>
        <family val="2"/>
      </rPr>
      <t>Cálculo do valor: (SB x 0,52066%)/12</t>
    </r>
  </si>
  <si>
    <t>Outros (especificar)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</si>
  <si>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</si>
  <si>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</si>
  <si>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</si>
  <si>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</si>
  <si>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Total de insumos diversos</t>
  </si>
  <si>
    <t>Nota: Valores mensais por empregado</t>
  </si>
  <si>
    <r>
      <t xml:space="preserve">                                                                  MÓDULO 4: ENCARGOS SOCIAIS E TRABALHISTAS
                                  </t>
    </r>
    <r>
      <rPr>
        <b/>
        <sz val="11"/>
        <rFont val="Arial"/>
        <family val="2"/>
      </rPr>
      <t>Submódulo 4.1 - Encargos previdenciários, FGTS e outras contribuições</t>
    </r>
  </si>
  <si>
    <t>4.1</t>
  </si>
  <si>
    <t>Encargos previdenciários, FGTS e outras contribuições</t>
  </si>
  <si>
    <t xml:space="preserve">INSS                                                                                                                     </t>
  </si>
  <si>
    <t xml:space="preserve">SESI ou SESC                                                                                                    </t>
  </si>
  <si>
    <t xml:space="preserve">SENAI ou SENAC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</si>
  <si>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</si>
  <si>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</si>
  <si>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t xml:space="preserve">FGTS                                                                                                                     </t>
  </si>
  <si>
    <r>
      <t xml:space="preserve">Seguro acidente de trabalho (RAT x FAP)  </t>
    </r>
    <r>
      <rPr>
        <b/>
        <sz val="11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</si>
  <si>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>RAT =</t>
  </si>
  <si>
    <t xml:space="preserve"> FAP =</t>
  </si>
  <si>
    <t xml:space="preserve">SEBRAE                                                                                                              </t>
  </si>
  <si>
    <t>TOTAL</t>
  </si>
  <si>
    <t>Nota 1: Os percentuais dos encargos previdenciários, do FGTS e demais contribuições são aqueles estabelecidos pela legislação vigente.
Nota 2: Percentuais incidentes sobre a remuneração.</t>
  </si>
  <si>
    <t>Submódulo 4.2 - 13º (décimo terceiro) salário</t>
  </si>
  <si>
    <t>4.2</t>
  </si>
  <si>
    <t>13º (décimo terceiro) salário</t>
  </si>
  <si>
    <t>Subtotal</t>
  </si>
  <si>
    <t>Incidência dos encargos previstos no submódulo 4.1 sobre o 13º (décimo terceiro) salário</t>
  </si>
  <si>
    <t>Submódulo 4.3 - Afastamento maternidade</t>
  </si>
  <si>
    <t>4.3</t>
  </si>
  <si>
    <t>Afastamento maternidade</t>
  </si>
  <si>
    <r>
      <t xml:space="preserve">Afastamento maternidade      </t>
    </r>
    <r>
      <rPr>
        <b/>
        <sz val="10"/>
        <color indexed="10"/>
        <rFont val="Arial"/>
        <family val="2"/>
      </rPr>
      <t xml:space="preserve">Cálculo do valor = {[(Rem+1/3Rem)x(4/12)]/12}x2% </t>
    </r>
  </si>
  <si>
    <t xml:space="preserve">Incidência dos encargos do submódulo 4.1 sobre o afastamento maternidade </t>
  </si>
  <si>
    <t>Submódulo 4.4 - Provisão para rescisão</t>
  </si>
  <si>
    <t>4.4</t>
  </si>
  <si>
    <t>Provisão para rescisão</t>
  </si>
  <si>
    <t>Incidência do FGTS sobre o aviso-prévio indenizado</t>
  </si>
  <si>
    <r>
      <t xml:space="preserve">Aviso-previo trabalhado                          </t>
    </r>
    <r>
      <rPr>
        <b/>
        <sz val="10"/>
        <color indexed="10"/>
        <rFont val="Arial"/>
        <family val="2"/>
      </rPr>
      <t>(negociar extinção/redução na 1ª prorrogação) Cálculo do valor=  [(Rem/30)x7dias]/</t>
    </r>
    <r>
      <rPr>
        <b/>
        <sz val="14"/>
        <color indexed="12"/>
        <rFont val="Arial"/>
        <family val="2"/>
      </rPr>
      <t>12</t>
    </r>
    <r>
      <rPr>
        <b/>
        <sz val="10"/>
        <color indexed="10"/>
        <rFont val="Arial"/>
        <family val="2"/>
      </rPr>
      <t xml:space="preserve"> meses do contrato   </t>
    </r>
  </si>
  <si>
    <t>Incidência dos encargos  do submódulo 4.1 sobre o aviso-prévio trabalhado</t>
  </si>
  <si>
    <t>Submódulo 4.5 - Custo de reposição do profissional ausente</t>
  </si>
  <si>
    <t>4.5</t>
  </si>
  <si>
    <t>Composição do custo de reposição do profissional ausente</t>
  </si>
  <si>
    <r>
      <t xml:space="preserve">Licença-paternidade                                     </t>
    </r>
    <r>
      <rPr>
        <b/>
        <sz val="10"/>
        <color indexed="10"/>
        <rFont val="Arial"/>
        <family val="2"/>
      </rPr>
      <t xml:space="preserve">Cálculo do valor = {[(Rem/30)x5dias]/12}x1,5% </t>
    </r>
  </si>
  <si>
    <r>
      <t xml:space="preserve">Ausências legais                                                     </t>
    </r>
    <r>
      <rPr>
        <b/>
        <sz val="10"/>
        <color indexed="10"/>
        <rFont val="Arial"/>
        <family val="2"/>
      </rPr>
      <t xml:space="preserve">Cálculo do valor = [(Rem/30)x2,96dias]/12 </t>
    </r>
  </si>
  <si>
    <r>
      <t xml:space="preserve">Ausência por acidente de trabalho      </t>
    </r>
    <r>
      <rPr>
        <b/>
        <sz val="10"/>
        <color indexed="10"/>
        <rFont val="Arial"/>
        <family val="2"/>
      </rPr>
      <t xml:space="preserve">Cálculo do valor = {[(Rem/30)x15dias]/12}x0,78% </t>
    </r>
  </si>
  <si>
    <t>Incidência dos encargos do submódulo 4.1 sobre o custo de reposição do profissional ausente</t>
  </si>
  <si>
    <t>Quadro-Resumo do Módulo 4 - Encargos sociais e trabalhistas</t>
  </si>
  <si>
    <t>Módulo 4 - Encargos sociais e trabalhistas</t>
  </si>
  <si>
    <t xml:space="preserve">13º (décimo terceiro) salário </t>
  </si>
  <si>
    <t>Custo de rescisão</t>
  </si>
  <si>
    <t>Custo de reposição do profissional ausente</t>
  </si>
  <si>
    <t>4.6</t>
  </si>
  <si>
    <t>MÓDULO 5 - CUSTOS INDIRETOS, LUCRO E TRIBUTOS</t>
  </si>
  <si>
    <t xml:space="preserve">Custos indiretos, lucro e tributos 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</si>
  <si>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</si>
  <si>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</si>
  <si>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BASE DE CÁLCULO DO LUCRO = (Total da Remuneração + Total dos Benefícios Mensais e Diários + Total de Insumos Diversos + Total do Quadro-resumo do Módulo 4 de Encargos Sociais e Trabalhistas + Custos Indiretos)</t>
  </si>
  <si>
    <t>Lucro</t>
  </si>
  <si>
    <t>BASE DE CÁLCULO DOS TRIBUTOS = (Total da Remuneração + Total dos Benefícios Mensais e Diários + Total de Insumos Diversos + Total do Quadro-resumo do Módulo 4 de Encargos Sociais e Trabalhistas + Custos Indiretos + Lucro)</t>
  </si>
  <si>
    <t>Tributos</t>
  </si>
  <si>
    <t>C.1    Tributos federais (especificar)</t>
  </si>
  <si>
    <t>IRPJ e CSLL (Não incluir esses tributos em face da proibição contida no item 9.1 do Acórdão TCU nº 950/2007-Plenário)</t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</si>
  <si>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</si>
  <si>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</si>
  <si>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</si>
  <si>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</si>
  <si>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</si>
  <si>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</si>
  <si>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</si>
  <si>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r>
      <t xml:space="preserve">Nota 1: Custos indiretos, lucro e tributos por </t>
    </r>
    <r>
      <rPr>
        <b/>
        <strike/>
        <sz val="10"/>
        <rFont val="Arial"/>
        <family val="2"/>
      </rPr>
      <t>empregado</t>
    </r>
    <r>
      <rPr>
        <b/>
        <sz val="10"/>
        <rFont val="Arial"/>
        <family val="2"/>
      </rPr>
      <t xml:space="preserve"> posto.
Nota 2: O valor referente a tributos é obtido aplicando-se o percentual sobre o valor do faturamento.</t>
    </r>
  </si>
  <si>
    <r>
      <t>ANEXO -------B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Quadro-resumo do Custo por Posto de Trabalho</t>
    </r>
    <r>
      <rPr>
        <b/>
        <sz val="10"/>
        <rFont val="Arial"/>
        <family val="2"/>
      </rPr>
      <t xml:space="preserve">
</t>
    </r>
  </si>
  <si>
    <t>Mão de obra vinculada à execução contratual (valor por posto de trabalho)</t>
  </si>
  <si>
    <t>Módulo 1 - Composição da remuneração</t>
  </si>
  <si>
    <t>Módulo 2 - Benefícios mensais e diários</t>
  </si>
  <si>
    <t>Módulo 3 - Insumo diversos (uniformes, materiais, equipamentos e outros)</t>
  </si>
  <si>
    <t>Subtotal (A + B + C + D)</t>
  </si>
  <si>
    <t>Módulo 5 - Custos indiretos, lucro e tributos</t>
  </si>
  <si>
    <t xml:space="preserve">Valor total por posto </t>
  </si>
  <si>
    <t xml:space="preserve">O complemento abaixo é uma planilha auxiliar que consolida as várias planilhas com os diferentes tipos de postos </t>
  </si>
  <si>
    <t>ESCALA DE TRABALHO</t>
  </si>
  <si>
    <t>PREÇO MENSAL DO POSTO  
(R$)</t>
  </si>
  <si>
    <t>Nº DE POSTOS</t>
  </si>
  <si>
    <t>SUBTOTAL
(R$)</t>
  </si>
  <si>
    <t>44 (quarenta e quatro) horas semanais diurnas, de segunda a sexta-feira envolvendo 1 (um) vigilante</t>
  </si>
  <si>
    <t xml:space="preserve">12 horas noturnas, de segunda-feira a domingo, envolvendo 2 (dois) vigilantes em turnos de  12 (doze) x 36 (trinta e seis) horas </t>
  </si>
  <si>
    <t xml:space="preserve">12 horas diurnas, de segunda-feira à sexta-feira, envolvendo 2 (dois) vigilantes em turnos de  12 (doze) x 36 (trinta e seis) horas </t>
  </si>
  <si>
    <t xml:space="preserve">12 horas noturnas, de segunda-feira à sexta-feira, envolvendo 2 (dois) vigilantes em turnos de  12 (doze) x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</si>
  <si>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</si>
  <si>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</si>
  <si>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>Nota: Nos casos de incluir outros tipos de postos observar o disposto no § 2º do art. 50 da Instrução Normativa nº 2 de 30 de abril de 2008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</si>
  <si>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</si>
  <si>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</si>
  <si>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</si>
  <si>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MÃO DE OBRA
MÃO DE OBRA VINCULADA À EXECUÇÃO CONTRATUAL</t>
  </si>
  <si>
    <r>
      <t xml:space="preserve">Valor do salárioxhora
</t>
    </r>
    <r>
      <rPr>
        <b/>
        <sz val="10"/>
        <color indexed="12"/>
        <rFont val="Arial"/>
        <family val="2"/>
      </rPr>
      <t>VSH = (Valor do salário normativo / 220 h)</t>
    </r>
  </si>
  <si>
    <r>
      <t xml:space="preserve">Multa sobre o FGTS e contribuições sociais sobre o   aviso-prévio indenizado      </t>
    </r>
    <r>
      <rPr>
        <b/>
        <sz val="9"/>
        <color indexed="10"/>
        <rFont val="Arial"/>
        <family val="2"/>
      </rPr>
      <t>Cálculo do valor = (Rem * 0,24%) - IN 02/2008 - Conta Vinculada</t>
    </r>
  </si>
  <si>
    <r>
      <t xml:space="preserve">Multa sobre o FGTS e contribuições sociais sobre o   aviso-prévio trabalhado    </t>
    </r>
    <r>
      <rPr>
        <b/>
        <sz val="9"/>
        <color indexed="10"/>
        <rFont val="Arial"/>
        <family val="2"/>
      </rPr>
      <t xml:space="preserve"> Cálculo do valor = (Rem * 4,76%) - IN 02/2008 - Conta Vinculada</t>
    </r>
  </si>
  <si>
    <t>Nota: Os módulos 1, 2, 3, 4 e 5 foram apresentados conforme IN 06/2013, do MPOG/SLTI</t>
  </si>
  <si>
    <r>
      <t xml:space="preserve">13º (décimo terceiro) salário             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12"/>
        <rFont val="Arial"/>
        <family val="2"/>
      </rPr>
      <t xml:space="preserve">  // 8,33333%  IN 02/2008 - Conta Vinculada   </t>
    </r>
    <r>
      <rPr>
        <b/>
        <sz val="9"/>
        <color indexed="12"/>
        <rFont val="Arial"/>
        <family val="2"/>
      </rPr>
      <t xml:space="preserve">                      </t>
    </r>
    <r>
      <rPr>
        <b/>
        <sz val="10"/>
        <color indexed="12"/>
        <rFont val="Arial"/>
        <family val="2"/>
      </rPr>
      <t xml:space="preserve">                                   </t>
    </r>
  </si>
  <si>
    <r>
      <t xml:space="preserve">Férias e terço constitucional de férias </t>
    </r>
    <r>
      <rPr>
        <b/>
        <sz val="10"/>
        <color indexed="10"/>
        <rFont val="Arial"/>
        <family val="2"/>
      </rPr>
      <t xml:space="preserve">       12,10%  IN 02/2008 - Conta Vinculada
</t>
    </r>
    <r>
      <rPr>
        <b/>
        <sz val="9"/>
        <color indexed="12"/>
        <rFont val="Arial"/>
        <family val="2"/>
      </rPr>
      <t/>
    </r>
  </si>
  <si>
    <r>
      <t xml:space="preserve">Ausência por doença                                                </t>
    </r>
    <r>
      <rPr>
        <b/>
        <sz val="10"/>
        <color indexed="10"/>
        <rFont val="Arial"/>
        <family val="2"/>
      </rPr>
      <t xml:space="preserve">Cálculo do valor = [(Rem/30)x5dias]/12 </t>
    </r>
  </si>
  <si>
    <r>
      <t xml:space="preserve">ANEXO </t>
    </r>
    <r>
      <rPr>
        <b/>
        <sz val="11"/>
        <color indexed="10"/>
        <rFont val="Arial"/>
        <family val="2"/>
      </rPr>
      <t>------</t>
    </r>
    <r>
      <rPr>
        <b/>
        <sz val="11"/>
        <rFont val="Arial"/>
        <family val="2"/>
      </rPr>
      <t>-C
Complemento dos Serviços de Portaria
VALOR MENSAL DOS SERVIÇOS</t>
    </r>
  </si>
  <si>
    <r>
      <t xml:space="preserve">TRABALHADOR AGROPECUÁRIO 44 HORAS SEMANAIS - </t>
    </r>
    <r>
      <rPr>
        <b/>
        <sz val="14"/>
        <color indexed="20"/>
        <rFont val="Arial"/>
        <family val="2"/>
      </rPr>
      <t>Lucro Real</t>
    </r>
  </si>
  <si>
    <t>TRAB AGROPECUÁRIO</t>
  </si>
  <si>
    <t>Quantidade de Trab Agropecuário por posto de serviço</t>
  </si>
  <si>
    <r>
      <t xml:space="preserve">Categoria profissional (vinculada à execução contratual) </t>
    </r>
    <r>
      <rPr>
        <b/>
        <sz val="10"/>
        <color indexed="12"/>
        <rFont val="Arial"/>
        <family val="2"/>
      </rPr>
      <t>CBO 6.210-05</t>
    </r>
  </si>
  <si>
    <t>TRABALHADOR AGROPECUÁRIO</t>
  </si>
  <si>
    <t>TRABALHADOR AGROPECUÁRIO - 44 HORAS SEMANAIS</t>
  </si>
  <si>
    <r>
      <t xml:space="preserve">Aviso-prévio indenizado  </t>
    </r>
    <r>
      <rPr>
        <b/>
        <sz val="10"/>
        <color indexed="10"/>
        <rFont val="Arial"/>
        <family val="2"/>
      </rPr>
      <t>Cálculo do valor = (Rem/12)x(nº de dias de indenização/30)x5% - utilizado 33 dias</t>
    </r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</si>
  <si>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</si>
  <si>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Real)</t>
    </r>
  </si>
  <si>
    <t>Valor da horas</t>
  </si>
  <si>
    <t xml:space="preserve">Tipo de serviço:
</t>
  </si>
  <si>
    <t xml:space="preserve"> 
SERVIÇO PÚBLICO FEDERAL
MINISTÉRIO DA EDUCAÇÃO
Secretaria de Educação Profissional e Tecnológica
Instituto Federal de Educação, Ciência e Tecnologia do Rio Grande do Sul
Campus Rolante
</t>
  </si>
  <si>
    <r>
      <t xml:space="preserve">Salário-base   - </t>
    </r>
    <r>
      <rPr>
        <b/>
        <sz val="10"/>
        <color indexed="10"/>
        <rFont val="Arial"/>
        <family val="2"/>
      </rPr>
      <t>CBO: 6.210-05. Conforme Cláusula Segunda da CCT.</t>
    </r>
  </si>
  <si>
    <r>
      <t>Insalubridade</t>
    </r>
    <r>
      <rPr>
        <b/>
        <sz val="10"/>
        <color rgb="FFFF0000"/>
        <rFont val="Arial"/>
        <family val="2"/>
      </rPr>
      <t xml:space="preserve"> (grau médio sobre o salário da categoria - conforme cláusula oitava da CCT)</t>
    </r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</si>
  <si>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 - valor obtido através de cálculo da média geral dos valores das tarifas praticadas no município de Rolante.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</si>
  <si>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      (cláusula 20 da CCT 2016 - SINDASSEIO)</t>
    </r>
  </si>
  <si>
    <r>
      <t xml:space="preserve">Uniformes e EPIs (Valor médio de 2 mudas/ano por trabalhador) - </t>
    </r>
    <r>
      <rPr>
        <b/>
        <sz val="10"/>
        <color theme="3" tint="0.39997558519241921"/>
        <rFont val="Arial"/>
        <family val="2"/>
      </rPr>
      <t>Cálculo obtido através de pesquisa de preço realizada em sites especializados. - Pesquisa anexa ao processo.</t>
    </r>
  </si>
  <si>
    <t>Rolante/RS</t>
  </si>
  <si>
    <r>
      <rPr>
        <b/>
        <sz val="18"/>
        <color indexed="10"/>
        <rFont val="Arial"/>
        <family val="2"/>
      </rPr>
      <t xml:space="preserve">Pregão nº 76/2016 - CAMPUS ROLANTE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</si>
  <si>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23740.000183.2016-71</t>
  </si>
  <si>
    <t>76/2016</t>
  </si>
  <si>
    <r>
      <t xml:space="preserve">  a) ISS       </t>
    </r>
    <r>
      <rPr>
        <b/>
        <sz val="10"/>
        <color rgb="FFFF0000"/>
        <rFont val="Arial"/>
        <family val="2"/>
      </rPr>
      <t>(§1º, art. 22, lei 3338/13, ROLANTE/RS)</t>
    </r>
  </si>
  <si>
    <t xml:space="preserve">Relógio Ponto                    Cálculo do valor: (Preço médio - 10% valor)/vida útil [5 anos]/12/5) </t>
  </si>
  <si>
    <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[(4xVTx22) – (6%xSB)]</t>
    </r>
  </si>
  <si>
    <r>
      <t xml:space="preserve">Auxílio-alimentação  (vales, cesta básica,entre outros)  </t>
    </r>
    <r>
      <rPr>
        <b/>
        <sz val="10"/>
        <color indexed="10"/>
        <rFont val="Arial"/>
        <family val="2"/>
      </rPr>
      <t>Cálculo do valor = [(22xVA)x(1-0,15)]</t>
    </r>
  </si>
  <si>
    <r>
      <t>Outros (especificar) - Transporte complementar: Transporte para trabalhadores do Centro até o Campus (Valor por mês):</t>
    </r>
    <r>
      <rPr>
        <b/>
        <sz val="10"/>
        <color theme="4"/>
        <rFont val="Arial"/>
        <family val="2"/>
      </rPr>
      <t xml:space="preserve"> Média da pesquisa (R$ 54,00) x Nº viagens por dia (04)/Nº ocupantes (03 [ 02 pessoas da limpeza + 01 trabalhador agropecuário]) x Nº de dias úteis no mês (22)</t>
    </r>
  </si>
  <si>
    <r>
      <t xml:space="preserve">Dia: </t>
    </r>
    <r>
      <rPr>
        <b/>
        <sz val="10"/>
        <color indexed="10"/>
        <rFont val="Arial"/>
        <family val="2"/>
      </rPr>
      <t>xx/xx/2017 - Hora: xxh xxmin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</si>
</sst>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 &quot;#,##0.00"/>
    <numFmt numFmtId="167" formatCode="0.0000"/>
    <numFmt numFmtId="168" formatCode="0.0000%"/>
  </numFmts>
  <fonts count="37" x14ac:knownFonts="1">
    <font>
      <sz val="10"/>
      <name val="Arial"/>
    </font>
    <font>
      <sz val="10"/>
      <name val="Arial"/>
      <family val="2"/>
    </font>
    <font>
      <b/>
      <sz val="15"/>
      <color indexed="20"/>
      <name val="Arial"/>
      <family val="2"/>
    </font>
    <font>
      <b/>
      <sz val="14"/>
      <color indexed="20"/>
      <name val="Arial"/>
      <family val="2"/>
    </font>
    <font>
      <b/>
      <sz val="18"/>
      <color indexed="20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2">
    <xf numFmtId="0" fontId="0" fillId="0" borderId="0" xfId="0"/>
    <xf numFmtId="0" fontId="6" fillId="0" borderId="0" xfId="0" applyFont="1"/>
    <xf numFmtId="0" fontId="6" fillId="0" borderId="0" xfId="0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horizontal="center" vertical="center"/>
    </xf>
    <xf numFmtId="165" fontId="6" fillId="0" borderId="0" xfId="2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9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4" fontId="11" fillId="2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/>
    </xf>
    <xf numFmtId="166" fontId="10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 applyProtection="1">
      <alignment horizontal="right" vertical="center"/>
      <protection locked="0"/>
    </xf>
    <xf numFmtId="4" fontId="9" fillId="0" borderId="4" xfId="0" applyNumberFormat="1" applyFont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/>
    </xf>
    <xf numFmtId="0" fontId="6" fillId="0" borderId="0" xfId="0" applyFont="1" applyProtection="1">
      <protection locked="0"/>
    </xf>
    <xf numFmtId="4" fontId="9" fillId="2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11" fillId="2" borderId="1" xfId="0" applyFont="1" applyFill="1" applyBorder="1" applyAlignment="1">
      <alignment horizontal="center" vertical="center"/>
    </xf>
    <xf numFmtId="10" fontId="9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10" fontId="9" fillId="0" borderId="4" xfId="0" applyNumberFormat="1" applyFont="1" applyBorder="1" applyAlignment="1">
      <alignment horizontal="right" vertical="center"/>
    </xf>
    <xf numFmtId="9" fontId="9" fillId="0" borderId="4" xfId="0" applyNumberFormat="1" applyFont="1" applyBorder="1" applyAlignment="1">
      <alignment horizontal="left" vertical="center" wrapText="1"/>
    </xf>
    <xf numFmtId="167" fontId="9" fillId="0" borderId="4" xfId="0" applyNumberFormat="1" applyFont="1" applyBorder="1" applyAlignment="1">
      <alignment horizontal="left" vertical="center" wrapText="1"/>
    </xf>
    <xf numFmtId="168" fontId="9" fillId="0" borderId="4" xfId="0" applyNumberFormat="1" applyFont="1" applyBorder="1" applyAlignment="1">
      <alignment horizontal="right" vertical="center"/>
    </xf>
    <xf numFmtId="168" fontId="9" fillId="2" borderId="4" xfId="0" applyNumberFormat="1" applyFont="1" applyFill="1" applyBorder="1" applyAlignment="1">
      <alignment horizontal="right" vertical="center"/>
    </xf>
    <xf numFmtId="10" fontId="9" fillId="4" borderId="2" xfId="0" applyNumberFormat="1" applyFont="1" applyFill="1" applyBorder="1" applyAlignment="1">
      <alignment horizontal="right" vertical="center"/>
    </xf>
    <xf numFmtId="4" fontId="9" fillId="4" borderId="3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justify"/>
    </xf>
    <xf numFmtId="4" fontId="11" fillId="2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10" fontId="10" fillId="0" borderId="4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Fill="1" applyBorder="1"/>
    <xf numFmtId="10" fontId="9" fillId="0" borderId="4" xfId="0" applyNumberFormat="1" applyFont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wrapText="1"/>
    </xf>
    <xf numFmtId="4" fontId="9" fillId="0" borderId="4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/>
    </xf>
    <xf numFmtId="164" fontId="10" fillId="5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9" fillId="0" borderId="4" xfId="0" applyNumberFormat="1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top"/>
    </xf>
    <xf numFmtId="0" fontId="14" fillId="5" borderId="0" xfId="0" applyFont="1" applyFill="1" applyAlignment="1">
      <alignment horizontal="justify" vertical="top"/>
    </xf>
    <xf numFmtId="0" fontId="14" fillId="0" borderId="0" xfId="0" applyFont="1" applyAlignment="1">
      <alignment horizontal="center" wrapText="1"/>
    </xf>
    <xf numFmtId="0" fontId="14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right" vertical="center" wrapText="1"/>
    </xf>
    <xf numFmtId="0" fontId="14" fillId="0" borderId="0" xfId="0" applyFont="1" applyBorder="1" applyAlignment="1">
      <alignment horizontal="center" wrapText="1"/>
    </xf>
    <xf numFmtId="0" fontId="14" fillId="5" borderId="0" xfId="0" applyFont="1" applyFill="1" applyBorder="1" applyAlignment="1">
      <alignment horizontal="right" vertical="center" wrapText="1"/>
    </xf>
    <xf numFmtId="0" fontId="14" fillId="0" borderId="0" xfId="0" applyFont="1" applyBorder="1"/>
    <xf numFmtId="0" fontId="6" fillId="5" borderId="0" xfId="0" applyFont="1" applyFill="1" applyAlignment="1">
      <alignment horizontal="right" vertical="center" wrapText="1"/>
    </xf>
    <xf numFmtId="0" fontId="6" fillId="5" borderId="0" xfId="0" applyFont="1" applyFill="1"/>
    <xf numFmtId="0" fontId="9" fillId="0" borderId="4" xfId="0" applyFont="1" applyBorder="1" applyAlignment="1">
      <alignment horizontal="center"/>
    </xf>
    <xf numFmtId="0" fontId="34" fillId="0" borderId="4" xfId="0" applyFont="1" applyFill="1" applyBorder="1" applyAlignment="1">
      <alignment horizontal="center" vertical="center"/>
    </xf>
    <xf numFmtId="4" fontId="34" fillId="0" borderId="4" xfId="0" applyNumberFormat="1" applyFont="1" applyBorder="1" applyAlignment="1">
      <alignment horizontal="right" vertical="center"/>
    </xf>
    <xf numFmtId="4" fontId="34" fillId="0" borderId="4" xfId="0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10" fontId="9" fillId="7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2" fillId="2" borderId="3" xfId="0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166" fontId="15" fillId="0" borderId="1" xfId="0" applyNumberFormat="1" applyFont="1" applyFill="1" applyBorder="1" applyAlignment="1" applyProtection="1">
      <alignment horizontal="right" vertical="center"/>
      <protection locked="0"/>
    </xf>
    <xf numFmtId="166" fontId="15" fillId="0" borderId="3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0" fillId="3" borderId="4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/>
    </xf>
    <xf numFmtId="0" fontId="9" fillId="2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8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27" fillId="4" borderId="1" xfId="0" applyFont="1" applyFill="1" applyBorder="1" applyAlignment="1">
      <alignment vertical="center"/>
    </xf>
    <xf numFmtId="0" fontId="0" fillId="4" borderId="2" xfId="0" applyFill="1" applyBorder="1" applyAlignment="1"/>
    <xf numFmtId="0" fontId="9" fillId="4" borderId="4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49" fontId="9" fillId="4" borderId="4" xfId="0" applyNumberFormat="1" applyFont="1" applyFill="1" applyBorder="1" applyAlignment="1">
      <alignment horizontal="left" vertical="center" wrapText="1"/>
    </xf>
    <xf numFmtId="0" fontId="0" fillId="4" borderId="4" xfId="0" applyFill="1" applyBorder="1" applyAlignme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/>
    <xf numFmtId="4" fontId="9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/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/>
    </xf>
    <xf numFmtId="0" fontId="20" fillId="0" borderId="10" xfId="0" applyFont="1" applyBorder="1" applyAlignment="1"/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20" fillId="0" borderId="3" xfId="0" applyNumberFormat="1" applyFont="1" applyBorder="1" applyAlignment="1">
      <alignment vertical="center"/>
    </xf>
    <xf numFmtId="0" fontId="29" fillId="2" borderId="4" xfId="0" applyFont="1" applyFill="1" applyBorder="1" applyAlignment="1">
      <alignment horizontal="right" vertical="center"/>
    </xf>
    <xf numFmtId="0" fontId="33" fillId="0" borderId="4" xfId="0" applyFont="1" applyBorder="1" applyAlignment="1">
      <alignment vertical="center"/>
    </xf>
    <xf numFmtId="4" fontId="13" fillId="2" borderId="4" xfId="0" applyNumberFormat="1" applyFont="1" applyFill="1" applyBorder="1" applyAlignment="1">
      <alignment horizontal="center" vertical="center"/>
    </xf>
    <xf numFmtId="0" fontId="33" fillId="0" borderId="4" xfId="0" applyFont="1" applyBorder="1" applyAlignment="1"/>
    <xf numFmtId="0" fontId="9" fillId="4" borderId="9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/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/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166" fontId="32" fillId="0" borderId="2" xfId="0" applyNumberFormat="1" applyFont="1" applyBorder="1" applyAlignment="1">
      <alignment horizontal="center" vertical="center" wrapText="1"/>
    </xf>
    <xf numFmtId="166" fontId="3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55562</xdr:rowOff>
    </xdr:from>
    <xdr:to>
      <xdr:col>1</xdr:col>
      <xdr:colOff>549275</xdr:colOff>
      <xdr:row>1</xdr:row>
      <xdr:rowOff>846138</xdr:rowOff>
    </xdr:to>
    <xdr:pic>
      <xdr:nvPicPr>
        <xdr:cNvPr id="2" name="Imagem 1" descr="logo_reito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7962"/>
          <a:ext cx="1520825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85724</xdr:colOff>
      <xdr:row>1</xdr:row>
      <xdr:rowOff>95250</xdr:rowOff>
    </xdr:from>
    <xdr:to>
      <xdr:col>4</xdr:col>
      <xdr:colOff>714374</xdr:colOff>
      <xdr:row>1</xdr:row>
      <xdr:rowOff>841376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9949" y="247650"/>
          <a:ext cx="628650" cy="7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1"/>
  <sheetViews>
    <sheetView tabSelected="1" view="pageBreakPreview" topLeftCell="A149" zoomScaleSheetLayoutView="100" workbookViewId="0">
      <selection activeCell="E174" sqref="E174:H174"/>
    </sheetView>
  </sheetViews>
  <sheetFormatPr defaultRowHeight="12" x14ac:dyDescent="0.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1.28515625" style="1" customWidth="1"/>
    <col min="9" max="9" width="14.5703125" style="74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1" spans="1:9" x14ac:dyDescent="0.2">
      <c r="A1" s="100" t="s">
        <v>154</v>
      </c>
      <c r="B1" s="101"/>
      <c r="C1" s="101"/>
      <c r="D1" s="101"/>
      <c r="E1" s="101"/>
      <c r="F1" s="101"/>
      <c r="G1" s="101"/>
      <c r="H1" s="101"/>
      <c r="I1" s="102"/>
    </row>
    <row r="2" spans="1:9" ht="135" customHeight="1" x14ac:dyDescent="0.2">
      <c r="A2" s="103"/>
      <c r="B2" s="104"/>
      <c r="C2" s="104"/>
      <c r="D2" s="104"/>
      <c r="E2" s="104"/>
      <c r="F2" s="104"/>
      <c r="G2" s="104"/>
      <c r="H2" s="104"/>
      <c r="I2" s="105"/>
    </row>
    <row r="3" spans="1:9" ht="36.75" customHeight="1" x14ac:dyDescent="0.2">
      <c r="A3" s="106" t="s">
        <v>143</v>
      </c>
      <c r="B3" s="107"/>
      <c r="C3" s="107"/>
      <c r="D3" s="107"/>
      <c r="E3" s="107"/>
      <c r="F3" s="107"/>
      <c r="G3" s="107"/>
      <c r="H3" s="107"/>
      <c r="I3" s="108"/>
    </row>
    <row r="4" spans="1:9" ht="65.25" customHeight="1" x14ac:dyDescent="0.2">
      <c r="A4" s="109" t="s">
        <v>161</v>
      </c>
      <c r="B4" s="109"/>
      <c r="C4" s="109"/>
      <c r="D4" s="109"/>
      <c r="E4" s="109"/>
      <c r="F4" s="109"/>
      <c r="G4" s="109"/>
      <c r="H4" s="109"/>
      <c r="I4" s="109"/>
    </row>
    <row r="5" spans="1:9" ht="15.75" customHeight="1" x14ac:dyDescent="0.2">
      <c r="A5" s="110" t="s">
        <v>0</v>
      </c>
      <c r="B5" s="111"/>
      <c r="C5" s="111"/>
      <c r="D5" s="111"/>
      <c r="E5" s="112"/>
      <c r="F5" s="113" t="s">
        <v>162</v>
      </c>
      <c r="G5" s="114"/>
      <c r="H5" s="114"/>
      <c r="I5" s="98"/>
    </row>
    <row r="6" spans="1:9" ht="15.75" customHeight="1" x14ac:dyDescent="0.2">
      <c r="A6" s="110" t="s">
        <v>1</v>
      </c>
      <c r="B6" s="111"/>
      <c r="C6" s="111"/>
      <c r="D6" s="111"/>
      <c r="E6" s="112"/>
      <c r="F6" s="113" t="s">
        <v>163</v>
      </c>
      <c r="G6" s="114"/>
      <c r="H6" s="114"/>
      <c r="I6" s="98"/>
    </row>
    <row r="7" spans="1:9" ht="21.75" customHeight="1" x14ac:dyDescent="0.2">
      <c r="A7" s="92" t="s">
        <v>169</v>
      </c>
      <c r="B7" s="93"/>
      <c r="C7" s="93"/>
      <c r="D7" s="93"/>
      <c r="E7" s="93"/>
      <c r="F7" s="93"/>
      <c r="G7" s="93"/>
      <c r="H7" s="93"/>
      <c r="I7" s="93"/>
    </row>
    <row r="8" spans="1:9" ht="20.25" customHeight="1" x14ac:dyDescent="0.2">
      <c r="A8" s="94" t="s">
        <v>2</v>
      </c>
      <c r="B8" s="95"/>
      <c r="C8" s="95"/>
      <c r="D8" s="95"/>
      <c r="E8" s="95"/>
      <c r="F8" s="95"/>
      <c r="G8" s="95"/>
      <c r="H8" s="95"/>
      <c r="I8" s="96"/>
    </row>
    <row r="9" spans="1:9" ht="15.75" customHeight="1" x14ac:dyDescent="0.2">
      <c r="A9" s="80" t="s">
        <v>3</v>
      </c>
      <c r="B9" s="92" t="s">
        <v>4</v>
      </c>
      <c r="C9" s="93"/>
      <c r="D9" s="93"/>
      <c r="E9" s="93"/>
      <c r="F9" s="93"/>
      <c r="G9" s="93"/>
      <c r="H9" s="97"/>
      <c r="I9" s="98"/>
    </row>
    <row r="10" spans="1:9" ht="15.75" customHeight="1" x14ac:dyDescent="0.2">
      <c r="A10" s="80" t="s">
        <v>5</v>
      </c>
      <c r="B10" s="92" t="s">
        <v>6</v>
      </c>
      <c r="C10" s="93"/>
      <c r="D10" s="93"/>
      <c r="E10" s="93"/>
      <c r="F10" s="93"/>
      <c r="G10" s="93"/>
      <c r="H10" s="99" t="s">
        <v>160</v>
      </c>
      <c r="I10" s="99"/>
    </row>
    <row r="11" spans="1:9" ht="27" customHeight="1" x14ac:dyDescent="0.2">
      <c r="A11" s="80" t="s">
        <v>7</v>
      </c>
      <c r="B11" s="110" t="s">
        <v>8</v>
      </c>
      <c r="C11" s="118"/>
      <c r="D11" s="118"/>
      <c r="E11" s="118"/>
      <c r="F11" s="118"/>
      <c r="G11" s="119"/>
      <c r="H11" s="97"/>
      <c r="I11" s="98"/>
    </row>
    <row r="12" spans="1:9" ht="15.75" customHeight="1" x14ac:dyDescent="0.2">
      <c r="A12" s="80" t="s">
        <v>9</v>
      </c>
      <c r="B12" s="110" t="s">
        <v>10</v>
      </c>
      <c r="C12" s="118"/>
      <c r="D12" s="118"/>
      <c r="E12" s="118"/>
      <c r="F12" s="118"/>
      <c r="G12" s="119"/>
      <c r="H12" s="113"/>
      <c r="I12" s="98"/>
    </row>
    <row r="13" spans="1:9" ht="27.75" customHeight="1" x14ac:dyDescent="0.2">
      <c r="A13" s="120" t="s">
        <v>11</v>
      </c>
      <c r="B13" s="121"/>
      <c r="C13" s="121"/>
      <c r="D13" s="121"/>
      <c r="E13" s="121"/>
      <c r="F13" s="121"/>
      <c r="G13" s="121"/>
      <c r="H13" s="121"/>
      <c r="I13" s="122"/>
    </row>
    <row r="14" spans="1:9" ht="43.5" customHeight="1" x14ac:dyDescent="0.2">
      <c r="A14" s="123" t="s">
        <v>153</v>
      </c>
      <c r="B14" s="124"/>
      <c r="C14" s="124"/>
      <c r="D14" s="124"/>
      <c r="E14" s="124"/>
      <c r="F14" s="123" t="s">
        <v>12</v>
      </c>
      <c r="G14" s="125"/>
      <c r="H14" s="126" t="s">
        <v>13</v>
      </c>
      <c r="I14" s="126"/>
    </row>
    <row r="15" spans="1:9" ht="12.75" hidden="1" customHeight="1" x14ac:dyDescent="0.2">
      <c r="A15" s="92" t="s">
        <v>14</v>
      </c>
      <c r="B15" s="93"/>
      <c r="C15" s="93"/>
      <c r="D15" s="93"/>
      <c r="E15" s="93"/>
      <c r="F15" s="115" t="s">
        <v>15</v>
      </c>
      <c r="G15" s="115"/>
      <c r="H15" s="116" t="s">
        <v>16</v>
      </c>
      <c r="I15" s="117"/>
    </row>
    <row r="16" spans="1:9" ht="12.75" customHeight="1" x14ac:dyDescent="0.2">
      <c r="A16" s="92" t="s">
        <v>148</v>
      </c>
      <c r="B16" s="93"/>
      <c r="C16" s="93"/>
      <c r="D16" s="93"/>
      <c r="E16" s="93"/>
      <c r="F16" s="115" t="s">
        <v>15</v>
      </c>
      <c r="G16" s="115"/>
      <c r="H16" s="116"/>
      <c r="I16" s="117"/>
    </row>
    <row r="17" spans="1:256" ht="12.75" hidden="1" customHeight="1" x14ac:dyDescent="0.2">
      <c r="A17" s="110" t="s">
        <v>17</v>
      </c>
      <c r="B17" s="118"/>
      <c r="C17" s="118"/>
      <c r="D17" s="118"/>
      <c r="E17" s="119"/>
      <c r="F17" s="115" t="s">
        <v>15</v>
      </c>
      <c r="G17" s="115"/>
      <c r="H17" s="116" t="s">
        <v>16</v>
      </c>
      <c r="I17" s="117"/>
    </row>
    <row r="18" spans="1:256" ht="12.75" hidden="1" customHeight="1" x14ac:dyDescent="0.2">
      <c r="A18" s="134" t="s">
        <v>18</v>
      </c>
      <c r="B18" s="135"/>
      <c r="C18" s="135"/>
      <c r="D18" s="135"/>
      <c r="E18" s="136"/>
      <c r="F18" s="137" t="s">
        <v>15</v>
      </c>
      <c r="G18" s="137"/>
      <c r="H18" s="138">
        <v>0</v>
      </c>
      <c r="I18" s="131"/>
    </row>
    <row r="19" spans="1:256" ht="12.75" hidden="1" customHeight="1" x14ac:dyDescent="0.2">
      <c r="A19" s="110" t="s">
        <v>19</v>
      </c>
      <c r="B19" s="118"/>
      <c r="C19" s="118"/>
      <c r="D19" s="118"/>
      <c r="E19" s="119"/>
      <c r="F19" s="115" t="s">
        <v>15</v>
      </c>
      <c r="G19" s="115"/>
      <c r="H19" s="116" t="s">
        <v>16</v>
      </c>
      <c r="I19" s="117"/>
    </row>
    <row r="20" spans="1:256" ht="12.75" customHeight="1" x14ac:dyDescent="0.2">
      <c r="A20" s="127" t="s">
        <v>20</v>
      </c>
      <c r="B20" s="128"/>
      <c r="C20" s="128"/>
      <c r="D20" s="128"/>
      <c r="E20" s="128"/>
      <c r="F20" s="128"/>
      <c r="G20" s="129"/>
      <c r="H20" s="130">
        <f>H16</f>
        <v>0</v>
      </c>
      <c r="I20" s="131"/>
    </row>
    <row r="21" spans="1:256" ht="7.5" customHeight="1" x14ac:dyDescent="0.2">
      <c r="A21" s="132"/>
      <c r="B21" s="133"/>
      <c r="C21" s="133"/>
      <c r="D21" s="133"/>
      <c r="E21" s="133"/>
      <c r="F21" s="133"/>
      <c r="G21" s="133"/>
      <c r="H21" s="133"/>
      <c r="I21" s="133"/>
      <c r="J21" s="2"/>
      <c r="K21" s="3"/>
      <c r="L21" s="4"/>
    </row>
    <row r="22" spans="1:256" ht="35.25" customHeight="1" x14ac:dyDescent="0.25">
      <c r="A22" s="140" t="s">
        <v>134</v>
      </c>
      <c r="B22" s="141"/>
      <c r="C22" s="141"/>
      <c r="D22" s="141"/>
      <c r="E22" s="141"/>
      <c r="F22" s="141"/>
      <c r="G22" s="141"/>
      <c r="H22" s="141"/>
      <c r="I22" s="142"/>
      <c r="J22" s="2"/>
      <c r="K22" s="3"/>
      <c r="L22" s="4"/>
    </row>
    <row r="23" spans="1:256" ht="21.75" customHeight="1" x14ac:dyDescent="0.2">
      <c r="A23" s="94" t="s">
        <v>21</v>
      </c>
      <c r="B23" s="95"/>
      <c r="C23" s="95"/>
      <c r="D23" s="95"/>
      <c r="E23" s="95"/>
      <c r="F23" s="95"/>
      <c r="G23" s="95"/>
      <c r="H23" s="95"/>
      <c r="I23" s="143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ht="27.75" customHeight="1" x14ac:dyDescent="0.2">
      <c r="A24" s="80">
        <v>1</v>
      </c>
      <c r="B24" s="92" t="s">
        <v>22</v>
      </c>
      <c r="C24" s="92"/>
      <c r="D24" s="92"/>
      <c r="E24" s="92"/>
      <c r="F24" s="92"/>
      <c r="G24" s="92"/>
      <c r="H24" s="144" t="s">
        <v>144</v>
      </c>
      <c r="I24" s="145"/>
    </row>
    <row r="25" spans="1:256" ht="15.75" customHeight="1" x14ac:dyDescent="0.2">
      <c r="A25" s="80">
        <v>2</v>
      </c>
      <c r="B25" s="92" t="s">
        <v>23</v>
      </c>
      <c r="C25" s="92"/>
      <c r="D25" s="92"/>
      <c r="E25" s="92"/>
      <c r="F25" s="92"/>
      <c r="G25" s="92"/>
      <c r="H25" s="146"/>
      <c r="I25" s="147"/>
    </row>
    <row r="26" spans="1:256" ht="15.75" customHeight="1" x14ac:dyDescent="0.2">
      <c r="A26" s="80">
        <v>3</v>
      </c>
      <c r="B26" s="92" t="s">
        <v>146</v>
      </c>
      <c r="C26" s="92"/>
      <c r="D26" s="92"/>
      <c r="E26" s="92"/>
      <c r="F26" s="92"/>
      <c r="G26" s="92"/>
      <c r="H26" s="144" t="s">
        <v>144</v>
      </c>
      <c r="I26" s="145"/>
    </row>
    <row r="27" spans="1:256" ht="15.75" customHeight="1" x14ac:dyDescent="0.2">
      <c r="A27" s="80">
        <v>4</v>
      </c>
      <c r="B27" s="92" t="s">
        <v>24</v>
      </c>
      <c r="C27" s="92"/>
      <c r="D27" s="92"/>
      <c r="E27" s="92"/>
      <c r="F27" s="92"/>
      <c r="G27" s="92"/>
      <c r="H27" s="160"/>
      <c r="I27" s="161"/>
    </row>
    <row r="28" spans="1:256" customFormat="1" ht="36" hidden="1" customHeight="1" x14ac:dyDescent="0.2">
      <c r="A28" s="75">
        <v>5</v>
      </c>
      <c r="B28" s="148" t="s">
        <v>135</v>
      </c>
      <c r="C28" s="152"/>
      <c r="D28" s="152"/>
      <c r="E28" s="152"/>
      <c r="F28" s="152"/>
      <c r="G28" s="153"/>
      <c r="H28" s="162">
        <f>ROUND((H25/220),2)</f>
        <v>0</v>
      </c>
      <c r="I28" s="163"/>
    </row>
    <row r="29" spans="1:256" customFormat="1" ht="23.25" hidden="1" customHeight="1" x14ac:dyDescent="0.2">
      <c r="A29" s="75">
        <v>6</v>
      </c>
      <c r="B29" s="148" t="s">
        <v>25</v>
      </c>
      <c r="C29" s="111"/>
      <c r="D29" s="111"/>
      <c r="E29" s="111"/>
      <c r="F29" s="111"/>
      <c r="G29" s="112"/>
      <c r="H29" s="149">
        <f>ROUND(H28*1.5,2)</f>
        <v>0</v>
      </c>
      <c r="I29" s="150"/>
      <c r="K29">
        <f>H28+H28*0.5</f>
        <v>0</v>
      </c>
    </row>
    <row r="30" spans="1:256" customFormat="1" ht="15.75" customHeight="1" x14ac:dyDescent="0.2">
      <c r="A30" s="75">
        <v>7</v>
      </c>
      <c r="B30" s="151" t="s">
        <v>145</v>
      </c>
      <c r="C30" s="152"/>
      <c r="D30" s="152"/>
      <c r="E30" s="152"/>
      <c r="F30" s="152"/>
      <c r="G30" s="153"/>
      <c r="H30" s="154"/>
      <c r="I30" s="155"/>
    </row>
    <row r="31" spans="1:256" ht="9" customHeight="1" x14ac:dyDescent="0.2">
      <c r="A31" s="132"/>
      <c r="B31" s="156"/>
      <c r="C31" s="156"/>
      <c r="D31" s="156"/>
      <c r="E31" s="156"/>
      <c r="F31" s="156"/>
      <c r="G31" s="156"/>
      <c r="H31" s="156"/>
      <c r="I31" s="156"/>
    </row>
    <row r="32" spans="1:256" ht="14.25" customHeight="1" x14ac:dyDescent="0.2">
      <c r="A32" s="157" t="s">
        <v>26</v>
      </c>
      <c r="B32" s="158"/>
      <c r="C32" s="158"/>
      <c r="D32" s="158"/>
      <c r="E32" s="158"/>
      <c r="F32" s="158"/>
      <c r="G32" s="158"/>
      <c r="H32" s="158"/>
      <c r="I32" s="159"/>
    </row>
    <row r="33" spans="1:12" ht="9" customHeight="1" x14ac:dyDescent="0.2">
      <c r="A33" s="172"/>
      <c r="B33" s="173"/>
      <c r="C33" s="173"/>
      <c r="D33" s="173"/>
      <c r="E33" s="173"/>
      <c r="F33" s="173"/>
      <c r="G33" s="173"/>
      <c r="H33" s="173"/>
      <c r="I33" s="174"/>
    </row>
    <row r="34" spans="1:12" ht="26.25" customHeight="1" x14ac:dyDescent="0.2">
      <c r="A34" s="175" t="s">
        <v>27</v>
      </c>
      <c r="B34" s="176"/>
      <c r="C34" s="176"/>
      <c r="D34" s="176"/>
      <c r="E34" s="176"/>
      <c r="F34" s="176"/>
      <c r="G34" s="176"/>
      <c r="H34" s="176"/>
      <c r="I34" s="177"/>
    </row>
    <row r="35" spans="1:12" s="7" customFormat="1" ht="24.75" customHeight="1" x14ac:dyDescent="0.2">
      <c r="A35" s="5">
        <v>1</v>
      </c>
      <c r="B35" s="94" t="s">
        <v>28</v>
      </c>
      <c r="C35" s="95"/>
      <c r="D35" s="95"/>
      <c r="E35" s="95"/>
      <c r="F35" s="95"/>
      <c r="G35" s="96"/>
      <c r="H35" s="6" t="s">
        <v>29</v>
      </c>
      <c r="I35" s="5" t="s">
        <v>30</v>
      </c>
    </row>
    <row r="36" spans="1:12" ht="54" customHeight="1" x14ac:dyDescent="0.2">
      <c r="A36" s="80" t="s">
        <v>3</v>
      </c>
      <c r="B36" s="110" t="s">
        <v>155</v>
      </c>
      <c r="C36" s="111"/>
      <c r="D36" s="111"/>
      <c r="E36" s="111"/>
      <c r="F36" s="111"/>
      <c r="G36" s="111"/>
      <c r="H36" s="178"/>
      <c r="I36" s="8">
        <f>H25*1</f>
        <v>0</v>
      </c>
    </row>
    <row r="37" spans="1:12" ht="56.25" customHeight="1" x14ac:dyDescent="0.2">
      <c r="A37" s="80" t="s">
        <v>5</v>
      </c>
      <c r="B37" s="110" t="s">
        <v>156</v>
      </c>
      <c r="C37" s="111"/>
      <c r="D37" s="111"/>
      <c r="E37" s="111"/>
      <c r="F37" s="111"/>
      <c r="G37" s="111"/>
      <c r="H37" s="91"/>
      <c r="I37" s="26">
        <f>(H37*I36)</f>
        <v>0</v>
      </c>
      <c r="L37" s="10">
        <f>I38-3653.31</f>
        <v>-3653.31</v>
      </c>
    </row>
    <row r="38" spans="1:12" ht="15.75" customHeight="1" x14ac:dyDescent="0.2">
      <c r="A38" s="164" t="s">
        <v>35</v>
      </c>
      <c r="B38" s="165"/>
      <c r="C38" s="165"/>
      <c r="D38" s="165"/>
      <c r="E38" s="165"/>
      <c r="F38" s="165"/>
      <c r="G38" s="165"/>
      <c r="H38" s="166"/>
      <c r="I38" s="11">
        <f>I36+I37</f>
        <v>0</v>
      </c>
    </row>
    <row r="39" spans="1:12" ht="30" customHeight="1" x14ac:dyDescent="0.2">
      <c r="A39" s="167" t="s">
        <v>36</v>
      </c>
      <c r="B39" s="168"/>
      <c r="C39" s="168"/>
      <c r="D39" s="168"/>
      <c r="E39" s="168"/>
      <c r="F39" s="168"/>
      <c r="G39" s="168"/>
      <c r="H39" s="168"/>
      <c r="I39" s="169"/>
    </row>
    <row r="40" spans="1:12" ht="18.75" customHeight="1" x14ac:dyDescent="0.2">
      <c r="A40" s="12">
        <v>2</v>
      </c>
      <c r="B40" s="94" t="s">
        <v>37</v>
      </c>
      <c r="C40" s="95"/>
      <c r="D40" s="95"/>
      <c r="E40" s="95"/>
      <c r="F40" s="95"/>
      <c r="G40" s="95"/>
      <c r="H40" s="170"/>
      <c r="I40" s="13" t="s">
        <v>38</v>
      </c>
    </row>
    <row r="41" spans="1:12" ht="15.75" customHeight="1" x14ac:dyDescent="0.2">
      <c r="A41" s="87" t="s">
        <v>3</v>
      </c>
      <c r="B41" s="92" t="s">
        <v>166</v>
      </c>
      <c r="C41" s="92"/>
      <c r="D41" s="92"/>
      <c r="E41" s="92"/>
      <c r="F41" s="92"/>
      <c r="G41" s="92"/>
      <c r="H41" s="171"/>
      <c r="I41" s="14">
        <f>IF(ROUND((H42*H43*22)-(I36*0.06),2)&lt;0,0,ROUND((H42*H43*22)-(I36*0.06),2))</f>
        <v>0</v>
      </c>
    </row>
    <row r="42" spans="1:12" ht="41.25" customHeight="1" x14ac:dyDescent="0.2">
      <c r="A42" s="87"/>
      <c r="B42" s="110" t="s">
        <v>157</v>
      </c>
      <c r="C42" s="111"/>
      <c r="D42" s="111"/>
      <c r="E42" s="111"/>
      <c r="F42" s="111"/>
      <c r="G42" s="111"/>
      <c r="H42" s="15">
        <v>0</v>
      </c>
      <c r="I42" s="16" t="s">
        <v>16</v>
      </c>
    </row>
    <row r="43" spans="1:12" ht="19.5" customHeight="1" x14ac:dyDescent="0.2">
      <c r="A43" s="87"/>
      <c r="B43" s="92" t="s">
        <v>39</v>
      </c>
      <c r="C43" s="92"/>
      <c r="D43" s="92"/>
      <c r="E43" s="92"/>
      <c r="F43" s="92"/>
      <c r="G43" s="92"/>
      <c r="H43" s="17">
        <v>0</v>
      </c>
      <c r="I43" s="16" t="s">
        <v>16</v>
      </c>
    </row>
    <row r="44" spans="1:12" ht="31.5" customHeight="1" x14ac:dyDescent="0.2">
      <c r="A44" s="87" t="s">
        <v>5</v>
      </c>
      <c r="B44" s="110" t="s">
        <v>167</v>
      </c>
      <c r="C44" s="111"/>
      <c r="D44" s="111"/>
      <c r="E44" s="111"/>
      <c r="F44" s="111"/>
      <c r="G44" s="111"/>
      <c r="H44" s="189"/>
      <c r="I44" s="18">
        <f>ROUND(22*H45*(1-0.15),2)</f>
        <v>0</v>
      </c>
    </row>
    <row r="45" spans="1:12" ht="38.25" customHeight="1" x14ac:dyDescent="0.2">
      <c r="A45" s="87"/>
      <c r="B45" s="110" t="s">
        <v>158</v>
      </c>
      <c r="C45" s="111"/>
      <c r="D45" s="111"/>
      <c r="E45" s="111"/>
      <c r="F45" s="111"/>
      <c r="G45" s="111"/>
      <c r="H45" s="15">
        <v>0</v>
      </c>
      <c r="I45" s="16" t="s">
        <v>16</v>
      </c>
    </row>
    <row r="46" spans="1:12" ht="15.75" hidden="1" customHeight="1" x14ac:dyDescent="0.2">
      <c r="A46" s="87" t="s">
        <v>31</v>
      </c>
      <c r="B46" s="190" t="s">
        <v>40</v>
      </c>
      <c r="C46" s="189"/>
      <c r="D46" s="189"/>
      <c r="E46" s="189"/>
      <c r="F46" s="189"/>
      <c r="G46" s="189"/>
      <c r="H46" s="189"/>
      <c r="I46" s="14">
        <f>ROUND(I38*52*0.000078,2)</f>
        <v>0</v>
      </c>
    </row>
    <row r="47" spans="1:12" ht="15.75" hidden="1" customHeight="1" x14ac:dyDescent="0.2">
      <c r="A47" s="87" t="s">
        <v>32</v>
      </c>
      <c r="B47" s="110" t="s">
        <v>41</v>
      </c>
      <c r="C47" s="176"/>
      <c r="D47" s="176"/>
      <c r="E47" s="176"/>
      <c r="F47" s="176"/>
      <c r="G47" s="176"/>
      <c r="H47" s="177"/>
      <c r="I47" s="14">
        <f>ROUND((I36*0.0052066)/12,2)</f>
        <v>0</v>
      </c>
    </row>
    <row r="48" spans="1:12" ht="15.75" customHeight="1" x14ac:dyDescent="0.2">
      <c r="A48" s="90"/>
      <c r="B48" s="179" t="s">
        <v>43</v>
      </c>
      <c r="C48" s="180"/>
      <c r="D48" s="180"/>
      <c r="E48" s="180"/>
      <c r="F48" s="180"/>
      <c r="G48" s="180"/>
      <c r="H48" s="181"/>
      <c r="I48" s="20">
        <f>I41+I44</f>
        <v>0</v>
      </c>
    </row>
    <row r="49" spans="1:10" ht="7.5" customHeight="1" x14ac:dyDescent="0.2">
      <c r="A49" s="182"/>
      <c r="B49" s="183"/>
      <c r="C49" s="183"/>
      <c r="D49" s="183"/>
      <c r="E49" s="183"/>
      <c r="F49" s="183"/>
      <c r="G49" s="183"/>
      <c r="H49" s="183"/>
      <c r="I49" s="184"/>
    </row>
    <row r="50" spans="1:10" ht="15.75" customHeight="1" x14ac:dyDescent="0.2">
      <c r="A50" s="185" t="s">
        <v>44</v>
      </c>
      <c r="B50" s="111"/>
      <c r="C50" s="111"/>
      <c r="D50" s="111"/>
      <c r="E50" s="111"/>
      <c r="F50" s="111"/>
      <c r="G50" s="111"/>
      <c r="H50" s="111"/>
      <c r="I50" s="112"/>
    </row>
    <row r="51" spans="1:10" ht="7.5" customHeight="1" x14ac:dyDescent="0.2">
      <c r="A51" s="186"/>
      <c r="B51" s="187"/>
      <c r="C51" s="187"/>
      <c r="D51" s="187"/>
      <c r="E51" s="187"/>
      <c r="F51" s="187"/>
      <c r="G51" s="187"/>
      <c r="H51" s="187"/>
      <c r="I51" s="188"/>
    </row>
    <row r="52" spans="1:10" ht="30" customHeight="1" x14ac:dyDescent="0.2">
      <c r="A52" s="196" t="s">
        <v>45</v>
      </c>
      <c r="B52" s="197"/>
      <c r="C52" s="197"/>
      <c r="D52" s="197"/>
      <c r="E52" s="197"/>
      <c r="F52" s="197"/>
      <c r="G52" s="197"/>
      <c r="H52" s="197"/>
      <c r="I52" s="198"/>
      <c r="J52" s="21"/>
    </row>
    <row r="53" spans="1:10" ht="15.75" customHeight="1" x14ac:dyDescent="0.2">
      <c r="A53" s="12">
        <v>3</v>
      </c>
      <c r="B53" s="94" t="s">
        <v>46</v>
      </c>
      <c r="C53" s="95"/>
      <c r="D53" s="95"/>
      <c r="E53" s="95"/>
      <c r="F53" s="95"/>
      <c r="G53" s="95"/>
      <c r="H53" s="199"/>
      <c r="I53" s="12" t="s">
        <v>38</v>
      </c>
    </row>
    <row r="54" spans="1:10" ht="44.25" customHeight="1" x14ac:dyDescent="0.2">
      <c r="A54" s="76" t="s">
        <v>3</v>
      </c>
      <c r="B54" s="200" t="s">
        <v>159</v>
      </c>
      <c r="C54" s="201"/>
      <c r="D54" s="201"/>
      <c r="E54" s="201"/>
      <c r="F54" s="201"/>
      <c r="G54" s="201"/>
      <c r="H54" s="202"/>
      <c r="I54" s="77">
        <v>0</v>
      </c>
    </row>
    <row r="55" spans="1:10" ht="41.25" customHeight="1" x14ac:dyDescent="0.2">
      <c r="A55" s="76" t="s">
        <v>5</v>
      </c>
      <c r="B55" s="200" t="s">
        <v>165</v>
      </c>
      <c r="C55" s="201"/>
      <c r="D55" s="201"/>
      <c r="E55" s="201"/>
      <c r="F55" s="201"/>
      <c r="G55" s="201"/>
      <c r="H55" s="203"/>
      <c r="I55" s="78">
        <v>0</v>
      </c>
    </row>
    <row r="56" spans="1:10" ht="56.25" customHeight="1" x14ac:dyDescent="0.2">
      <c r="A56" s="76" t="s">
        <v>7</v>
      </c>
      <c r="B56" s="200" t="s">
        <v>168</v>
      </c>
      <c r="C56" s="201"/>
      <c r="D56" s="201"/>
      <c r="E56" s="201"/>
      <c r="F56" s="201"/>
      <c r="G56" s="201"/>
      <c r="H56" s="203"/>
      <c r="I56" s="78">
        <v>0</v>
      </c>
    </row>
    <row r="57" spans="1:10" ht="15.75" customHeight="1" x14ac:dyDescent="0.2">
      <c r="A57" s="179" t="s">
        <v>47</v>
      </c>
      <c r="B57" s="204"/>
      <c r="C57" s="204"/>
      <c r="D57" s="204"/>
      <c r="E57" s="204"/>
      <c r="F57" s="204"/>
      <c r="G57" s="204"/>
      <c r="H57" s="205"/>
      <c r="I57" s="22">
        <f>ROUND(SUM(I54:I56),2)</f>
        <v>0</v>
      </c>
    </row>
    <row r="58" spans="1:10" ht="8.25" customHeight="1" x14ac:dyDescent="0.2">
      <c r="A58" s="191"/>
      <c r="B58" s="192"/>
      <c r="C58" s="192"/>
      <c r="D58" s="192"/>
      <c r="E58" s="192"/>
      <c r="F58" s="192"/>
      <c r="G58" s="192"/>
      <c r="H58" s="192"/>
      <c r="I58" s="193"/>
    </row>
    <row r="59" spans="1:10" ht="24.75" customHeight="1" x14ac:dyDescent="0.2">
      <c r="A59" s="157" t="s">
        <v>48</v>
      </c>
      <c r="B59" s="158"/>
      <c r="C59" s="158"/>
      <c r="D59" s="158"/>
      <c r="E59" s="158"/>
      <c r="F59" s="158"/>
      <c r="G59" s="158"/>
      <c r="H59" s="158"/>
      <c r="I59" s="159"/>
    </row>
    <row r="60" spans="1:10" ht="28.5" customHeight="1" x14ac:dyDescent="0.2">
      <c r="A60" s="83"/>
      <c r="B60" s="84"/>
      <c r="C60" s="84"/>
      <c r="D60" s="84"/>
      <c r="E60" s="84"/>
      <c r="F60" s="84"/>
      <c r="G60" s="84"/>
      <c r="H60" s="84"/>
      <c r="I60" s="85"/>
    </row>
    <row r="61" spans="1:10" s="23" customFormat="1" ht="32.25" customHeight="1" x14ac:dyDescent="0.2">
      <c r="A61" s="175" t="s">
        <v>49</v>
      </c>
      <c r="B61" s="176"/>
      <c r="C61" s="176"/>
      <c r="D61" s="176"/>
      <c r="E61" s="176"/>
      <c r="F61" s="176"/>
      <c r="G61" s="176"/>
      <c r="H61" s="176"/>
      <c r="I61" s="177"/>
    </row>
    <row r="62" spans="1:10" s="23" customFormat="1" ht="27" customHeight="1" x14ac:dyDescent="0.2">
      <c r="A62" s="24" t="s">
        <v>50</v>
      </c>
      <c r="B62" s="94" t="s">
        <v>51</v>
      </c>
      <c r="C62" s="95"/>
      <c r="D62" s="95"/>
      <c r="E62" s="95"/>
      <c r="F62" s="95"/>
      <c r="G62" s="96"/>
      <c r="H62" s="79" t="s">
        <v>29</v>
      </c>
      <c r="I62" s="13" t="s">
        <v>38</v>
      </c>
    </row>
    <row r="63" spans="1:10" s="23" customFormat="1" ht="15.75" customHeight="1" x14ac:dyDescent="0.2">
      <c r="A63" s="82" t="s">
        <v>3</v>
      </c>
      <c r="B63" s="185" t="s">
        <v>52</v>
      </c>
      <c r="C63" s="194"/>
      <c r="D63" s="194"/>
      <c r="E63" s="194"/>
      <c r="F63" s="194"/>
      <c r="G63" s="195"/>
      <c r="H63" s="25">
        <v>0.2</v>
      </c>
      <c r="I63" s="26">
        <f t="shared" ref="I63:I70" si="0">ROUND($I$38*H63,2)</f>
        <v>0</v>
      </c>
    </row>
    <row r="64" spans="1:10" s="23" customFormat="1" ht="15.75" customHeight="1" x14ac:dyDescent="0.2">
      <c r="A64" s="82" t="s">
        <v>5</v>
      </c>
      <c r="B64" s="185" t="s">
        <v>53</v>
      </c>
      <c r="C64" s="194"/>
      <c r="D64" s="194"/>
      <c r="E64" s="194"/>
      <c r="F64" s="194"/>
      <c r="G64" s="195"/>
      <c r="H64" s="25">
        <v>1.4999999999999999E-2</v>
      </c>
      <c r="I64" s="26">
        <f t="shared" si="0"/>
        <v>0</v>
      </c>
    </row>
    <row r="65" spans="1:9" s="23" customFormat="1" ht="15.75" customHeight="1" x14ac:dyDescent="0.2">
      <c r="A65" s="82" t="s">
        <v>7</v>
      </c>
      <c r="B65" s="185" t="s">
        <v>54</v>
      </c>
      <c r="C65" s="194"/>
      <c r="D65" s="194"/>
      <c r="E65" s="194"/>
      <c r="F65" s="194"/>
      <c r="G65" s="195"/>
      <c r="H65" s="25">
        <v>0.01</v>
      </c>
      <c r="I65" s="26">
        <f t="shared" si="0"/>
        <v>0</v>
      </c>
    </row>
    <row r="66" spans="1:9" s="23" customFormat="1" ht="15.75" customHeight="1" x14ac:dyDescent="0.2">
      <c r="A66" s="82" t="s">
        <v>9</v>
      </c>
      <c r="B66" s="185" t="s">
        <v>55</v>
      </c>
      <c r="C66" s="194"/>
      <c r="D66" s="194"/>
      <c r="E66" s="194"/>
      <c r="F66" s="194"/>
      <c r="G66" s="195"/>
      <c r="H66" s="25">
        <v>2E-3</v>
      </c>
      <c r="I66" s="26">
        <f t="shared" si="0"/>
        <v>0</v>
      </c>
    </row>
    <row r="67" spans="1:9" ht="15.75" customHeight="1" x14ac:dyDescent="0.2">
      <c r="A67" s="82" t="s">
        <v>31</v>
      </c>
      <c r="B67" s="110" t="s">
        <v>56</v>
      </c>
      <c r="C67" s="111"/>
      <c r="D67" s="111"/>
      <c r="E67" s="111"/>
      <c r="F67" s="111"/>
      <c r="G67" s="112"/>
      <c r="H67" s="27">
        <v>2.5000000000000001E-2</v>
      </c>
      <c r="I67" s="26">
        <f t="shared" si="0"/>
        <v>0</v>
      </c>
    </row>
    <row r="68" spans="1:9" ht="15.75" customHeight="1" x14ac:dyDescent="0.2">
      <c r="A68" s="82" t="s">
        <v>32</v>
      </c>
      <c r="B68" s="110" t="s">
        <v>57</v>
      </c>
      <c r="C68" s="111"/>
      <c r="D68" s="111"/>
      <c r="E68" s="111"/>
      <c r="F68" s="111"/>
      <c r="G68" s="112"/>
      <c r="H68" s="27">
        <v>0.08</v>
      </c>
      <c r="I68" s="26">
        <f t="shared" si="0"/>
        <v>0</v>
      </c>
    </row>
    <row r="69" spans="1:9" ht="65.25" customHeight="1" x14ac:dyDescent="0.2">
      <c r="A69" s="82" t="s">
        <v>33</v>
      </c>
      <c r="B69" s="92" t="s">
        <v>58</v>
      </c>
      <c r="C69" s="210"/>
      <c r="D69" s="81" t="s">
        <v>59</v>
      </c>
      <c r="E69" s="28">
        <v>0.03</v>
      </c>
      <c r="F69" s="81" t="s">
        <v>60</v>
      </c>
      <c r="G69" s="29">
        <v>1</v>
      </c>
      <c r="H69" s="30">
        <f>ROUND((E69*G69),6)</f>
        <v>0.03</v>
      </c>
      <c r="I69" s="26">
        <f>ROUND($I$38*H69,2)</f>
        <v>0</v>
      </c>
    </row>
    <row r="70" spans="1:9" ht="15.75" customHeight="1" x14ac:dyDescent="0.2">
      <c r="A70" s="82" t="s">
        <v>34</v>
      </c>
      <c r="B70" s="110" t="s">
        <v>61</v>
      </c>
      <c r="C70" s="111"/>
      <c r="D70" s="111"/>
      <c r="E70" s="111"/>
      <c r="F70" s="111"/>
      <c r="G70" s="112"/>
      <c r="H70" s="27">
        <v>6.0000000000000001E-3</v>
      </c>
      <c r="I70" s="26">
        <f t="shared" si="0"/>
        <v>0</v>
      </c>
    </row>
    <row r="71" spans="1:9" ht="15.75" customHeight="1" x14ac:dyDescent="0.2">
      <c r="A71" s="179" t="s">
        <v>62</v>
      </c>
      <c r="B71" s="181"/>
      <c r="C71" s="181"/>
      <c r="D71" s="181"/>
      <c r="E71" s="181"/>
      <c r="F71" s="181"/>
      <c r="G71" s="206"/>
      <c r="H71" s="31">
        <f>SUM(H63:H70)</f>
        <v>0.3680000000000001</v>
      </c>
      <c r="I71" s="20">
        <f>SUM(I63:I70)</f>
        <v>0</v>
      </c>
    </row>
    <row r="72" spans="1:9" ht="8.25" customHeight="1" x14ac:dyDescent="0.2">
      <c r="A72" s="88"/>
      <c r="B72" s="89"/>
      <c r="C72" s="89"/>
      <c r="D72" s="89"/>
      <c r="E72" s="89"/>
      <c r="F72" s="89"/>
      <c r="G72" s="89"/>
      <c r="H72" s="32"/>
      <c r="I72" s="33"/>
    </row>
    <row r="73" spans="1:9" ht="42.75" customHeight="1" x14ac:dyDescent="0.2">
      <c r="A73" s="185" t="s">
        <v>63</v>
      </c>
      <c r="B73" s="111"/>
      <c r="C73" s="111"/>
      <c r="D73" s="111"/>
      <c r="E73" s="111"/>
      <c r="F73" s="111"/>
      <c r="G73" s="111"/>
      <c r="H73" s="111"/>
      <c r="I73" s="112"/>
    </row>
    <row r="74" spans="1:9" ht="7.5" customHeight="1" x14ac:dyDescent="0.2">
      <c r="A74" s="182"/>
      <c r="B74" s="192"/>
      <c r="C74" s="192"/>
      <c r="D74" s="192"/>
      <c r="E74" s="192"/>
      <c r="F74" s="192"/>
      <c r="G74" s="192"/>
      <c r="H74" s="192"/>
      <c r="I74" s="193"/>
    </row>
    <row r="75" spans="1:9" ht="18" customHeight="1" x14ac:dyDescent="0.2">
      <c r="A75" s="207" t="s">
        <v>64</v>
      </c>
      <c r="B75" s="208"/>
      <c r="C75" s="208"/>
      <c r="D75" s="208"/>
      <c r="E75" s="208"/>
      <c r="F75" s="208"/>
      <c r="G75" s="208"/>
      <c r="H75" s="208"/>
      <c r="I75" s="209"/>
    </row>
    <row r="76" spans="1:9" ht="15.75" customHeight="1" x14ac:dyDescent="0.2">
      <c r="A76" s="12" t="s">
        <v>65</v>
      </c>
      <c r="B76" s="94" t="s">
        <v>66</v>
      </c>
      <c r="C76" s="95"/>
      <c r="D76" s="95"/>
      <c r="E76" s="95"/>
      <c r="F76" s="95"/>
      <c r="G76" s="95"/>
      <c r="H76" s="143"/>
      <c r="I76" s="12" t="s">
        <v>38</v>
      </c>
    </row>
    <row r="77" spans="1:9" ht="32.25" customHeight="1" x14ac:dyDescent="0.2">
      <c r="A77" s="87" t="s">
        <v>3</v>
      </c>
      <c r="B77" s="185" t="s">
        <v>139</v>
      </c>
      <c r="C77" s="194"/>
      <c r="D77" s="194"/>
      <c r="E77" s="194"/>
      <c r="F77" s="194"/>
      <c r="G77" s="194"/>
      <c r="H77" s="112"/>
      <c r="I77" s="26">
        <f>ROUND(($I$38)/12,2)</f>
        <v>0</v>
      </c>
    </row>
    <row r="78" spans="1:9" ht="15.75" customHeight="1" x14ac:dyDescent="0.2">
      <c r="A78" s="179" t="s">
        <v>67</v>
      </c>
      <c r="B78" s="180"/>
      <c r="C78" s="180"/>
      <c r="D78" s="180"/>
      <c r="E78" s="180"/>
      <c r="F78" s="180"/>
      <c r="G78" s="180"/>
      <c r="H78" s="222"/>
      <c r="I78" s="86">
        <f>SUM(I77:I77)</f>
        <v>0</v>
      </c>
    </row>
    <row r="79" spans="1:9" ht="25.5" customHeight="1" x14ac:dyDescent="0.2">
      <c r="A79" s="87" t="s">
        <v>7</v>
      </c>
      <c r="B79" s="185" t="s">
        <v>68</v>
      </c>
      <c r="C79" s="194"/>
      <c r="D79" s="194"/>
      <c r="E79" s="194"/>
      <c r="F79" s="194"/>
      <c r="G79" s="194"/>
      <c r="H79" s="223"/>
      <c r="I79" s="34">
        <f>ROUND(H71*I78,2)</f>
        <v>0</v>
      </c>
    </row>
    <row r="80" spans="1:9" ht="15.75" customHeight="1" x14ac:dyDescent="0.2">
      <c r="A80" s="224" t="s">
        <v>62</v>
      </c>
      <c r="B80" s="225"/>
      <c r="C80" s="225"/>
      <c r="D80" s="225"/>
      <c r="E80" s="225"/>
      <c r="F80" s="225"/>
      <c r="G80" s="225"/>
      <c r="H80" s="226"/>
      <c r="I80" s="20">
        <f>SUM(I78:I79)</f>
        <v>0</v>
      </c>
    </row>
    <row r="81" spans="1:11" ht="10.5" customHeight="1" x14ac:dyDescent="0.2">
      <c r="A81" s="186"/>
      <c r="B81" s="227"/>
      <c r="C81" s="227"/>
      <c r="D81" s="227"/>
      <c r="E81" s="227"/>
      <c r="F81" s="227"/>
      <c r="G81" s="227"/>
      <c r="H81" s="227"/>
      <c r="I81" s="228"/>
    </row>
    <row r="82" spans="1:11" ht="24.75" customHeight="1" x14ac:dyDescent="0.2">
      <c r="A82" s="207" t="s">
        <v>69</v>
      </c>
      <c r="B82" s="229"/>
      <c r="C82" s="229"/>
      <c r="D82" s="229"/>
      <c r="E82" s="229"/>
      <c r="F82" s="229"/>
      <c r="G82" s="229"/>
      <c r="H82" s="229"/>
      <c r="I82" s="230"/>
      <c r="K82" s="1">
        <f>1/12</f>
        <v>8.3333333333333329E-2</v>
      </c>
    </row>
    <row r="83" spans="1:11" ht="15.75" customHeight="1" x14ac:dyDescent="0.2">
      <c r="A83" s="12" t="s">
        <v>70</v>
      </c>
      <c r="B83" s="216" t="s">
        <v>71</v>
      </c>
      <c r="C83" s="217"/>
      <c r="D83" s="217"/>
      <c r="E83" s="217"/>
      <c r="F83" s="217"/>
      <c r="G83" s="217"/>
      <c r="H83" s="218"/>
      <c r="I83" s="12" t="s">
        <v>38</v>
      </c>
    </row>
    <row r="84" spans="1:11" ht="16.5" customHeight="1" x14ac:dyDescent="0.2">
      <c r="A84" s="87" t="s">
        <v>3</v>
      </c>
      <c r="B84" s="110" t="s">
        <v>72</v>
      </c>
      <c r="C84" s="111"/>
      <c r="D84" s="111"/>
      <c r="E84" s="111"/>
      <c r="F84" s="111"/>
      <c r="G84" s="111"/>
      <c r="H84" s="112"/>
      <c r="I84" s="26">
        <f>ROUND((1+1/3)/12*(4/12)*0.02*($I$38),2)</f>
        <v>0</v>
      </c>
    </row>
    <row r="85" spans="1:11" ht="15.75" customHeight="1" x14ac:dyDescent="0.2">
      <c r="A85" s="87" t="s">
        <v>5</v>
      </c>
      <c r="B85" s="110" t="s">
        <v>73</v>
      </c>
      <c r="C85" s="111"/>
      <c r="D85" s="111"/>
      <c r="E85" s="111"/>
      <c r="F85" s="111"/>
      <c r="G85" s="111"/>
      <c r="H85" s="112"/>
      <c r="I85" s="26">
        <f>ROUND(H71*I84,2)</f>
        <v>0</v>
      </c>
    </row>
    <row r="86" spans="1:11" ht="15.75" customHeight="1" x14ac:dyDescent="0.2">
      <c r="A86" s="179" t="s">
        <v>62</v>
      </c>
      <c r="B86" s="211"/>
      <c r="C86" s="211"/>
      <c r="D86" s="211"/>
      <c r="E86" s="211"/>
      <c r="F86" s="211"/>
      <c r="G86" s="211"/>
      <c r="H86" s="212"/>
      <c r="I86" s="20">
        <f>SUM(I84:I85)</f>
        <v>0</v>
      </c>
    </row>
    <row r="87" spans="1:11" s="23" customFormat="1" ht="26.25" customHeight="1" x14ac:dyDescent="0.2">
      <c r="A87" s="213" t="s">
        <v>74</v>
      </c>
      <c r="B87" s="214"/>
      <c r="C87" s="214"/>
      <c r="D87" s="214"/>
      <c r="E87" s="214"/>
      <c r="F87" s="214"/>
      <c r="G87" s="214"/>
      <c r="H87" s="214"/>
      <c r="I87" s="215"/>
    </row>
    <row r="88" spans="1:11" s="23" customFormat="1" ht="15.75" customHeight="1" x14ac:dyDescent="0.2">
      <c r="A88" s="12" t="s">
        <v>75</v>
      </c>
      <c r="B88" s="216" t="s">
        <v>76</v>
      </c>
      <c r="C88" s="217"/>
      <c r="D88" s="217"/>
      <c r="E88" s="217"/>
      <c r="F88" s="217"/>
      <c r="G88" s="217"/>
      <c r="H88" s="218"/>
      <c r="I88" s="12" t="s">
        <v>38</v>
      </c>
    </row>
    <row r="89" spans="1:11" s="23" customFormat="1" ht="30" customHeight="1" x14ac:dyDescent="0.2">
      <c r="A89" s="87" t="s">
        <v>3</v>
      </c>
      <c r="B89" s="219" t="s">
        <v>149</v>
      </c>
      <c r="C89" s="220"/>
      <c r="D89" s="220"/>
      <c r="E89" s="220"/>
      <c r="F89" s="220"/>
      <c r="G89" s="220"/>
      <c r="H89" s="221"/>
      <c r="I89" s="26">
        <f>ROUND(1/12*0.05*($I$38)*(33/30),2)</f>
        <v>0</v>
      </c>
    </row>
    <row r="90" spans="1:11" s="23" customFormat="1" ht="15.75" customHeight="1" x14ac:dyDescent="0.2">
      <c r="A90" s="87" t="s">
        <v>5</v>
      </c>
      <c r="B90" s="232" t="s">
        <v>77</v>
      </c>
      <c r="C90" s="232"/>
      <c r="D90" s="232"/>
      <c r="E90" s="232"/>
      <c r="F90" s="232"/>
      <c r="G90" s="232"/>
      <c r="H90" s="232"/>
      <c r="I90" s="26">
        <f>ROUND($H$68*I89,2)</f>
        <v>0</v>
      </c>
    </row>
    <row r="91" spans="1:11" s="23" customFormat="1" ht="24" customHeight="1" x14ac:dyDescent="0.2">
      <c r="A91" s="87" t="s">
        <v>7</v>
      </c>
      <c r="B91" s="185" t="s">
        <v>136</v>
      </c>
      <c r="C91" s="194"/>
      <c r="D91" s="194"/>
      <c r="E91" s="194"/>
      <c r="F91" s="194"/>
      <c r="G91" s="194"/>
      <c r="H91" s="195"/>
      <c r="I91" s="26">
        <f>I38*0.24%</f>
        <v>0</v>
      </c>
    </row>
    <row r="92" spans="1:11" s="23" customFormat="1" ht="28.5" customHeight="1" x14ac:dyDescent="0.2">
      <c r="A92" s="87" t="s">
        <v>9</v>
      </c>
      <c r="B92" s="231" t="s">
        <v>78</v>
      </c>
      <c r="C92" s="232"/>
      <c r="D92" s="232"/>
      <c r="E92" s="232"/>
      <c r="F92" s="232"/>
      <c r="G92" s="232"/>
      <c r="H92" s="232"/>
      <c r="I92" s="26" t="e">
        <f>ROUND(((7/30)/$H$12)*$I$38,2)</f>
        <v>#DIV/0!</v>
      </c>
    </row>
    <row r="93" spans="1:11" s="23" customFormat="1" ht="15.75" customHeight="1" x14ac:dyDescent="0.2">
      <c r="A93" s="87" t="s">
        <v>31</v>
      </c>
      <c r="B93" s="232" t="s">
        <v>79</v>
      </c>
      <c r="C93" s="232"/>
      <c r="D93" s="232"/>
      <c r="E93" s="232"/>
      <c r="F93" s="232"/>
      <c r="G93" s="232"/>
      <c r="H93" s="232"/>
      <c r="I93" s="26" t="e">
        <f>ROUND($H$71*I92,2)</f>
        <v>#DIV/0!</v>
      </c>
    </row>
    <row r="94" spans="1:11" s="23" customFormat="1" ht="24" customHeight="1" x14ac:dyDescent="0.2">
      <c r="A94" s="87" t="s">
        <v>32</v>
      </c>
      <c r="B94" s="185" t="s">
        <v>137</v>
      </c>
      <c r="C94" s="194"/>
      <c r="D94" s="194"/>
      <c r="E94" s="194"/>
      <c r="F94" s="194"/>
      <c r="G94" s="194"/>
      <c r="H94" s="195"/>
      <c r="I94" s="26">
        <f>I38*4.76%</f>
        <v>0</v>
      </c>
    </row>
    <row r="95" spans="1:11" s="23" customFormat="1" ht="15.75" customHeight="1" x14ac:dyDescent="0.2">
      <c r="A95" s="224" t="s">
        <v>62</v>
      </c>
      <c r="B95" s="225"/>
      <c r="C95" s="225"/>
      <c r="D95" s="225"/>
      <c r="E95" s="225"/>
      <c r="F95" s="225"/>
      <c r="G95" s="225"/>
      <c r="H95" s="225"/>
      <c r="I95" s="20" t="e">
        <f>SUM(I89:I94)</f>
        <v>#DIV/0!</v>
      </c>
    </row>
    <row r="96" spans="1:11" ht="24" customHeight="1" x14ac:dyDescent="0.2">
      <c r="A96" s="207" t="s">
        <v>80</v>
      </c>
      <c r="B96" s="229"/>
      <c r="C96" s="229"/>
      <c r="D96" s="229"/>
      <c r="E96" s="229"/>
      <c r="F96" s="229"/>
      <c r="G96" s="229"/>
      <c r="H96" s="229"/>
      <c r="I96" s="230"/>
    </row>
    <row r="97" spans="1:11" ht="15.75" customHeight="1" x14ac:dyDescent="0.25">
      <c r="A97" s="35" t="s">
        <v>81</v>
      </c>
      <c r="B97" s="216" t="s">
        <v>82</v>
      </c>
      <c r="C97" s="217"/>
      <c r="D97" s="217"/>
      <c r="E97" s="217"/>
      <c r="F97" s="217"/>
      <c r="G97" s="217"/>
      <c r="H97" s="218"/>
      <c r="I97" s="35" t="s">
        <v>38</v>
      </c>
    </row>
    <row r="98" spans="1:11" ht="37.5" customHeight="1" x14ac:dyDescent="0.2">
      <c r="A98" s="36" t="s">
        <v>3</v>
      </c>
      <c r="B98" s="231" t="s">
        <v>140</v>
      </c>
      <c r="C98" s="232"/>
      <c r="D98" s="232"/>
      <c r="E98" s="232"/>
      <c r="F98" s="232"/>
      <c r="G98" s="232"/>
      <c r="H98" s="232"/>
      <c r="I98" s="26">
        <f>I38*12.1%</f>
        <v>0</v>
      </c>
    </row>
    <row r="99" spans="1:11" ht="27" customHeight="1" x14ac:dyDescent="0.2">
      <c r="A99" s="36" t="s">
        <v>5</v>
      </c>
      <c r="B99" s="231" t="s">
        <v>141</v>
      </c>
      <c r="C99" s="232"/>
      <c r="D99" s="232"/>
      <c r="E99" s="232"/>
      <c r="F99" s="232"/>
      <c r="G99" s="232"/>
      <c r="H99" s="232"/>
      <c r="I99" s="26">
        <f>ROUND(((5/30)/12)*($I$38),2)</f>
        <v>0</v>
      </c>
    </row>
    <row r="100" spans="1:11" ht="27" customHeight="1" x14ac:dyDescent="0.2">
      <c r="A100" s="36" t="s">
        <v>7</v>
      </c>
      <c r="B100" s="231" t="s">
        <v>83</v>
      </c>
      <c r="C100" s="232"/>
      <c r="D100" s="232"/>
      <c r="E100" s="232"/>
      <c r="F100" s="232"/>
      <c r="G100" s="232"/>
      <c r="H100" s="232"/>
      <c r="I100" s="26">
        <f>ROUND((5/30)/12*0.015*($I$38),2)</f>
        <v>0</v>
      </c>
    </row>
    <row r="101" spans="1:11" ht="25.5" customHeight="1" x14ac:dyDescent="0.2">
      <c r="A101" s="36" t="s">
        <v>9</v>
      </c>
      <c r="B101" s="231" t="s">
        <v>84</v>
      </c>
      <c r="C101" s="232"/>
      <c r="D101" s="232"/>
      <c r="E101" s="232"/>
      <c r="F101" s="232"/>
      <c r="G101" s="232"/>
      <c r="H101" s="232"/>
      <c r="I101" s="26">
        <f>ROUND((2.96/30)/12*($I$38),2)</f>
        <v>0</v>
      </c>
    </row>
    <row r="102" spans="1:11" ht="30.75" customHeight="1" x14ac:dyDescent="0.2">
      <c r="A102" s="36" t="s">
        <v>31</v>
      </c>
      <c r="B102" s="231" t="s">
        <v>85</v>
      </c>
      <c r="C102" s="232"/>
      <c r="D102" s="232"/>
      <c r="E102" s="232"/>
      <c r="F102" s="232"/>
      <c r="G102" s="232"/>
      <c r="H102" s="232"/>
      <c r="I102" s="26">
        <f>ROUND(((15/30)/12)*0.0078*($I$38),2)</f>
        <v>0</v>
      </c>
    </row>
    <row r="103" spans="1:11" ht="15.75" customHeight="1" x14ac:dyDescent="0.2">
      <c r="A103" s="36" t="s">
        <v>32</v>
      </c>
      <c r="B103" s="232" t="s">
        <v>42</v>
      </c>
      <c r="C103" s="232"/>
      <c r="D103" s="232"/>
      <c r="E103" s="232"/>
      <c r="F103" s="232"/>
      <c r="G103" s="232"/>
      <c r="H103" s="232"/>
      <c r="I103" s="26">
        <v>0</v>
      </c>
    </row>
    <row r="104" spans="1:11" ht="15.75" customHeight="1" x14ac:dyDescent="0.2">
      <c r="A104" s="224" t="s">
        <v>67</v>
      </c>
      <c r="B104" s="224"/>
      <c r="C104" s="224"/>
      <c r="D104" s="224"/>
      <c r="E104" s="224"/>
      <c r="F104" s="224"/>
      <c r="G104" s="224"/>
      <c r="H104" s="224"/>
      <c r="I104" s="37">
        <f>SUM(I98:I103)</f>
        <v>0</v>
      </c>
    </row>
    <row r="105" spans="1:11" ht="23.25" customHeight="1" x14ac:dyDescent="0.2">
      <c r="A105" s="36" t="s">
        <v>33</v>
      </c>
      <c r="B105" s="233" t="s">
        <v>86</v>
      </c>
      <c r="C105" s="233"/>
      <c r="D105" s="233"/>
      <c r="E105" s="233"/>
      <c r="F105" s="233"/>
      <c r="G105" s="233"/>
      <c r="H105" s="233"/>
      <c r="I105" s="38">
        <f>ROUND(H71*I104,2)</f>
        <v>0</v>
      </c>
    </row>
    <row r="106" spans="1:11" ht="15.75" customHeight="1" x14ac:dyDescent="0.2">
      <c r="A106" s="224" t="s">
        <v>62</v>
      </c>
      <c r="B106" s="224"/>
      <c r="C106" s="224"/>
      <c r="D106" s="224"/>
      <c r="E106" s="224"/>
      <c r="F106" s="224"/>
      <c r="G106" s="224"/>
      <c r="H106" s="224"/>
      <c r="I106" s="20">
        <f>SUM(I104:I105)</f>
        <v>0</v>
      </c>
    </row>
    <row r="107" spans="1:11" ht="28.5" customHeight="1" x14ac:dyDescent="0.2">
      <c r="A107" s="213" t="s">
        <v>87</v>
      </c>
      <c r="B107" s="214"/>
      <c r="C107" s="214"/>
      <c r="D107" s="214"/>
      <c r="E107" s="214"/>
      <c r="F107" s="214"/>
      <c r="G107" s="214"/>
      <c r="H107" s="214"/>
      <c r="I107" s="215"/>
    </row>
    <row r="108" spans="1:11" ht="15.75" customHeight="1" x14ac:dyDescent="0.2">
      <c r="A108" s="12">
        <v>4</v>
      </c>
      <c r="B108" s="94" t="s">
        <v>88</v>
      </c>
      <c r="C108" s="95"/>
      <c r="D108" s="95"/>
      <c r="E108" s="95"/>
      <c r="F108" s="95"/>
      <c r="G108" s="95"/>
      <c r="H108" s="96"/>
      <c r="I108" s="12" t="s">
        <v>38</v>
      </c>
    </row>
    <row r="109" spans="1:11" ht="15.75" customHeight="1" x14ac:dyDescent="0.2">
      <c r="A109" s="87" t="s">
        <v>50</v>
      </c>
      <c r="B109" s="92" t="s">
        <v>51</v>
      </c>
      <c r="C109" s="92"/>
      <c r="D109" s="92"/>
      <c r="E109" s="92"/>
      <c r="F109" s="92"/>
      <c r="G109" s="92"/>
      <c r="H109" s="92"/>
      <c r="I109" s="14">
        <f>I71</f>
        <v>0</v>
      </c>
    </row>
    <row r="110" spans="1:11" ht="15.75" customHeight="1" x14ac:dyDescent="0.2">
      <c r="A110" s="87" t="s">
        <v>65</v>
      </c>
      <c r="B110" s="92" t="s">
        <v>89</v>
      </c>
      <c r="C110" s="92"/>
      <c r="D110" s="92"/>
      <c r="E110" s="92"/>
      <c r="F110" s="92"/>
      <c r="G110" s="92"/>
      <c r="H110" s="92"/>
      <c r="I110" s="14">
        <f>I80</f>
        <v>0</v>
      </c>
    </row>
    <row r="111" spans="1:11" ht="15.75" customHeight="1" x14ac:dyDescent="0.2">
      <c r="A111" s="87" t="s">
        <v>70</v>
      </c>
      <c r="B111" s="92" t="s">
        <v>71</v>
      </c>
      <c r="C111" s="92"/>
      <c r="D111" s="92"/>
      <c r="E111" s="92"/>
      <c r="F111" s="92"/>
      <c r="G111" s="92"/>
      <c r="H111" s="92"/>
      <c r="I111" s="14">
        <f>I86</f>
        <v>0</v>
      </c>
    </row>
    <row r="112" spans="1:11" ht="15.75" customHeight="1" x14ac:dyDescent="0.2">
      <c r="A112" s="87" t="s">
        <v>75</v>
      </c>
      <c r="B112" s="92" t="s">
        <v>90</v>
      </c>
      <c r="C112" s="92"/>
      <c r="D112" s="92"/>
      <c r="E112" s="92"/>
      <c r="F112" s="92"/>
      <c r="G112" s="92"/>
      <c r="H112" s="92"/>
      <c r="I112" s="14" t="e">
        <f>I95</f>
        <v>#DIV/0!</v>
      </c>
      <c r="K112" s="39"/>
    </row>
    <row r="113" spans="1:9" ht="15.75" customHeight="1" x14ac:dyDescent="0.2">
      <c r="A113" s="87" t="s">
        <v>81</v>
      </c>
      <c r="B113" s="92" t="s">
        <v>91</v>
      </c>
      <c r="C113" s="92"/>
      <c r="D113" s="92"/>
      <c r="E113" s="92"/>
      <c r="F113" s="92"/>
      <c r="G113" s="92"/>
      <c r="H113" s="92"/>
      <c r="I113" s="14">
        <f>I106</f>
        <v>0</v>
      </c>
    </row>
    <row r="114" spans="1:9" ht="15.75" customHeight="1" x14ac:dyDescent="0.2">
      <c r="A114" s="87" t="s">
        <v>92</v>
      </c>
      <c r="B114" s="92" t="s">
        <v>42</v>
      </c>
      <c r="C114" s="92"/>
      <c r="D114" s="92"/>
      <c r="E114" s="92"/>
      <c r="F114" s="92"/>
      <c r="G114" s="92"/>
      <c r="H114" s="92"/>
      <c r="I114" s="14">
        <v>0</v>
      </c>
    </row>
    <row r="115" spans="1:9" ht="15.75" customHeight="1" x14ac:dyDescent="0.2">
      <c r="A115" s="179" t="s">
        <v>62</v>
      </c>
      <c r="B115" s="181"/>
      <c r="C115" s="181"/>
      <c r="D115" s="181"/>
      <c r="E115" s="181"/>
      <c r="F115" s="181"/>
      <c r="G115" s="181"/>
      <c r="H115" s="206"/>
      <c r="I115" s="20" t="e">
        <f>SUM(I109:I114)</f>
        <v>#DIV/0!</v>
      </c>
    </row>
    <row r="116" spans="1:9" s="23" customFormat="1" ht="27.75" customHeight="1" x14ac:dyDescent="0.2">
      <c r="A116" s="242" t="s">
        <v>93</v>
      </c>
      <c r="B116" s="243"/>
      <c r="C116" s="243"/>
      <c r="D116" s="243"/>
      <c r="E116" s="243"/>
      <c r="F116" s="243"/>
      <c r="G116" s="243"/>
      <c r="H116" s="243"/>
      <c r="I116" s="243"/>
    </row>
    <row r="117" spans="1:9" ht="27" customHeight="1" x14ac:dyDescent="0.2">
      <c r="A117" s="12">
        <v>5</v>
      </c>
      <c r="B117" s="216" t="s">
        <v>94</v>
      </c>
      <c r="C117" s="217"/>
      <c r="D117" s="217"/>
      <c r="E117" s="217"/>
      <c r="F117" s="217"/>
      <c r="G117" s="218"/>
      <c r="H117" s="79" t="s">
        <v>29</v>
      </c>
      <c r="I117" s="40" t="s">
        <v>38</v>
      </c>
    </row>
    <row r="118" spans="1:9" ht="40.5" customHeight="1" x14ac:dyDescent="0.2">
      <c r="A118" s="234" t="s">
        <v>95</v>
      </c>
      <c r="B118" s="244"/>
      <c r="C118" s="244"/>
      <c r="D118" s="244"/>
      <c r="E118" s="244"/>
      <c r="F118" s="244"/>
      <c r="G118" s="245"/>
      <c r="H118" s="41" t="s">
        <v>16</v>
      </c>
      <c r="I118" s="42" t="e">
        <f>SUM(I38+I48+I57+I115)</f>
        <v>#DIV/0!</v>
      </c>
    </row>
    <row r="119" spans="1:9" ht="15.75" customHeight="1" x14ac:dyDescent="0.2">
      <c r="A119" s="87" t="s">
        <v>3</v>
      </c>
      <c r="B119" s="237" t="s">
        <v>96</v>
      </c>
      <c r="C119" s="237"/>
      <c r="D119" s="237"/>
      <c r="E119" s="237"/>
      <c r="F119" s="237"/>
      <c r="G119" s="237"/>
      <c r="H119" s="27">
        <v>0.05</v>
      </c>
      <c r="I119" s="26" t="e">
        <f>ROUND(H119*I118,2)</f>
        <v>#DIV/0!</v>
      </c>
    </row>
    <row r="120" spans="1:9" ht="37.5" customHeight="1" x14ac:dyDescent="0.2">
      <c r="A120" s="234" t="s">
        <v>97</v>
      </c>
      <c r="B120" s="235"/>
      <c r="C120" s="235"/>
      <c r="D120" s="235"/>
      <c r="E120" s="235"/>
      <c r="F120" s="235"/>
      <c r="G120" s="236"/>
      <c r="H120" s="43" t="s">
        <v>16</v>
      </c>
      <c r="I120" s="42" t="e">
        <f>SUM(I38+I48+I57+I115+I119)</f>
        <v>#DIV/0!</v>
      </c>
    </row>
    <row r="121" spans="1:9" ht="15.75" customHeight="1" x14ac:dyDescent="0.2">
      <c r="A121" s="87" t="s">
        <v>5</v>
      </c>
      <c r="B121" s="237" t="s">
        <v>98</v>
      </c>
      <c r="C121" s="237"/>
      <c r="D121" s="237"/>
      <c r="E121" s="237"/>
      <c r="F121" s="237"/>
      <c r="G121" s="237"/>
      <c r="H121" s="27">
        <v>6.7900000000000002E-2</v>
      </c>
      <c r="I121" s="26" t="e">
        <f>ROUND(H121*I120,2)</f>
        <v>#DIV/0!</v>
      </c>
    </row>
    <row r="122" spans="1:9" ht="45" customHeight="1" x14ac:dyDescent="0.2">
      <c r="A122" s="234" t="s">
        <v>99</v>
      </c>
      <c r="B122" s="235"/>
      <c r="C122" s="235"/>
      <c r="D122" s="235"/>
      <c r="E122" s="235"/>
      <c r="F122" s="235"/>
      <c r="G122" s="236"/>
      <c r="H122" s="43" t="s">
        <v>16</v>
      </c>
      <c r="I122" s="42" t="e">
        <f>SUM(I38+I48+I57+I115+I119+I121)</f>
        <v>#DIV/0!</v>
      </c>
    </row>
    <row r="123" spans="1:9" ht="15.75" customHeight="1" x14ac:dyDescent="0.2">
      <c r="A123" s="87" t="s">
        <v>7</v>
      </c>
      <c r="B123" s="238" t="s">
        <v>100</v>
      </c>
      <c r="C123" s="238"/>
      <c r="D123" s="238"/>
      <c r="E123" s="238"/>
      <c r="F123" s="238"/>
      <c r="G123" s="238"/>
      <c r="H123" s="44" t="s">
        <v>16</v>
      </c>
      <c r="I123" s="9" t="s">
        <v>16</v>
      </c>
    </row>
    <row r="124" spans="1:9" ht="15.75" customHeight="1" x14ac:dyDescent="0.2">
      <c r="A124" s="87"/>
      <c r="B124" s="238" t="s">
        <v>101</v>
      </c>
      <c r="C124" s="238"/>
      <c r="D124" s="238"/>
      <c r="E124" s="238"/>
      <c r="F124" s="238"/>
      <c r="G124" s="238"/>
      <c r="H124" s="44" t="s">
        <v>16</v>
      </c>
      <c r="I124" s="9" t="s">
        <v>16</v>
      </c>
    </row>
    <row r="125" spans="1:9" ht="22.5" customHeight="1" x14ac:dyDescent="0.2">
      <c r="A125" s="87"/>
      <c r="B125" s="239" t="s">
        <v>150</v>
      </c>
      <c r="C125" s="240"/>
      <c r="D125" s="240"/>
      <c r="E125" s="240"/>
      <c r="F125" s="240"/>
      <c r="G125" s="241"/>
      <c r="H125" s="45">
        <v>7.5999999999999998E-2</v>
      </c>
      <c r="I125" s="46" t="e">
        <f>ROUND(($I$122/(1-$H$133))*H125,2)</f>
        <v>#DIV/0!</v>
      </c>
    </row>
    <row r="126" spans="1:9" ht="22.5" customHeight="1" x14ac:dyDescent="0.2">
      <c r="A126" s="87"/>
      <c r="B126" s="239" t="s">
        <v>151</v>
      </c>
      <c r="C126" s="240"/>
      <c r="D126" s="240"/>
      <c r="E126" s="240"/>
      <c r="F126" s="240"/>
      <c r="G126" s="241"/>
      <c r="H126" s="45">
        <v>1.6500000000000001E-2</v>
      </c>
      <c r="I126" s="46" t="e">
        <f>ROUND(($I$122/(1-$H$133))*H126,2)</f>
        <v>#DIV/0!</v>
      </c>
    </row>
    <row r="127" spans="1:9" ht="29.25" customHeight="1" x14ac:dyDescent="0.2">
      <c r="A127" s="87"/>
      <c r="B127" s="234" t="s">
        <v>102</v>
      </c>
      <c r="C127" s="263"/>
      <c r="D127" s="263"/>
      <c r="E127" s="263"/>
      <c r="F127" s="263"/>
      <c r="G127" s="264"/>
      <c r="H127" s="47" t="s">
        <v>16</v>
      </c>
      <c r="I127" s="9" t="s">
        <v>16</v>
      </c>
    </row>
    <row r="128" spans="1:9" ht="18" customHeight="1" x14ac:dyDescent="0.2">
      <c r="A128" s="87"/>
      <c r="B128" s="185" t="s">
        <v>103</v>
      </c>
      <c r="C128" s="240"/>
      <c r="D128" s="240"/>
      <c r="E128" s="240"/>
      <c r="F128" s="240"/>
      <c r="G128" s="240"/>
      <c r="H128" s="48" t="s">
        <v>16</v>
      </c>
      <c r="I128" s="49" t="s">
        <v>16</v>
      </c>
    </row>
    <row r="129" spans="1:11" ht="18" customHeight="1" x14ac:dyDescent="0.2">
      <c r="A129" s="87"/>
      <c r="B129" s="185" t="s">
        <v>104</v>
      </c>
      <c r="C129" s="111"/>
      <c r="D129" s="111"/>
      <c r="E129" s="111"/>
      <c r="F129" s="111"/>
      <c r="G129" s="111"/>
      <c r="H129" s="48" t="s">
        <v>16</v>
      </c>
      <c r="I129" s="49" t="s">
        <v>16</v>
      </c>
    </row>
    <row r="130" spans="1:11" ht="15" customHeight="1" x14ac:dyDescent="0.2">
      <c r="A130" s="87"/>
      <c r="B130" s="185" t="s">
        <v>164</v>
      </c>
      <c r="C130" s="111"/>
      <c r="D130" s="111"/>
      <c r="E130" s="111"/>
      <c r="F130" s="111"/>
      <c r="G130" s="112"/>
      <c r="H130" s="45">
        <v>0.03</v>
      </c>
      <c r="I130" s="46" t="e">
        <f>ROUND(($I$122/(1-$H$133))*H130,2)</f>
        <v>#DIV/0!</v>
      </c>
    </row>
    <row r="131" spans="1:11" ht="15.75" customHeight="1" x14ac:dyDescent="0.2">
      <c r="A131" s="179" t="s">
        <v>62</v>
      </c>
      <c r="B131" s="181"/>
      <c r="C131" s="181"/>
      <c r="D131" s="181"/>
      <c r="E131" s="181"/>
      <c r="F131" s="181"/>
      <c r="G131" s="181"/>
      <c r="H131" s="206"/>
      <c r="I131" s="20" t="e">
        <f>SUM(I119+I121+I125+I126+I130)</f>
        <v>#DIV/0!</v>
      </c>
    </row>
    <row r="132" spans="1:11" ht="6.75" customHeight="1" x14ac:dyDescent="0.2">
      <c r="A132" s="246"/>
      <c r="B132" s="247"/>
      <c r="C132" s="247"/>
      <c r="D132" s="247"/>
      <c r="E132" s="247"/>
      <c r="F132" s="247"/>
      <c r="G132" s="247"/>
      <c r="H132" s="247"/>
      <c r="I132" s="248"/>
    </row>
    <row r="133" spans="1:11" ht="15.75" customHeight="1" x14ac:dyDescent="0.2">
      <c r="A133" s="249" t="s">
        <v>105</v>
      </c>
      <c r="B133" s="250"/>
      <c r="C133" s="250"/>
      <c r="D133" s="250"/>
      <c r="E133" s="250"/>
      <c r="F133" s="250"/>
      <c r="G133" s="250"/>
      <c r="H133" s="50">
        <f>SUM(H125:H130)</f>
        <v>0.1225</v>
      </c>
      <c r="I133" s="51" t="e">
        <f>SUM(I125:I130)</f>
        <v>#DIV/0!</v>
      </c>
    </row>
    <row r="134" spans="1:11" ht="12.75" customHeight="1" x14ac:dyDescent="0.2">
      <c r="A134" s="251" t="s">
        <v>106</v>
      </c>
      <c r="B134" s="252"/>
      <c r="C134" s="257" t="s">
        <v>107</v>
      </c>
      <c r="D134" s="258"/>
      <c r="E134" s="258"/>
      <c r="F134" s="258"/>
      <c r="G134" s="258"/>
      <c r="H134" s="258"/>
      <c r="I134" s="258"/>
    </row>
    <row r="135" spans="1:11" ht="12" customHeight="1" x14ac:dyDescent="0.2">
      <c r="A135" s="253"/>
      <c r="B135" s="254"/>
      <c r="C135" s="259" t="s">
        <v>108</v>
      </c>
      <c r="D135" s="260"/>
      <c r="E135" s="260"/>
      <c r="F135" s="260"/>
      <c r="G135" s="260"/>
      <c r="H135" s="260"/>
      <c r="I135" s="260"/>
    </row>
    <row r="136" spans="1:11" ht="13.5" customHeight="1" x14ac:dyDescent="0.2">
      <c r="A136" s="255"/>
      <c r="B136" s="256"/>
      <c r="C136" s="261" t="s">
        <v>109</v>
      </c>
      <c r="D136" s="262"/>
      <c r="E136" s="262"/>
      <c r="F136" s="262"/>
      <c r="G136" s="262"/>
      <c r="H136" s="262"/>
      <c r="I136" s="262"/>
    </row>
    <row r="137" spans="1:11" ht="6.75" customHeight="1" x14ac:dyDescent="0.2">
      <c r="A137" s="267"/>
      <c r="B137" s="268"/>
      <c r="C137" s="268"/>
      <c r="D137" s="268"/>
      <c r="E137" s="268"/>
      <c r="F137" s="268"/>
      <c r="G137" s="268"/>
      <c r="H137" s="268"/>
      <c r="I137" s="268"/>
    </row>
    <row r="138" spans="1:11" ht="32.25" customHeight="1" x14ac:dyDescent="0.2">
      <c r="A138" s="185" t="s">
        <v>110</v>
      </c>
      <c r="B138" s="111"/>
      <c r="C138" s="111"/>
      <c r="D138" s="111"/>
      <c r="E138" s="111"/>
      <c r="F138" s="111"/>
      <c r="G138" s="111"/>
      <c r="H138" s="111"/>
      <c r="I138" s="112"/>
    </row>
    <row r="139" spans="1:11" ht="5.25" customHeight="1" x14ac:dyDescent="0.2">
      <c r="A139" s="269"/>
      <c r="B139" s="270"/>
      <c r="C139" s="270"/>
      <c r="D139" s="270"/>
      <c r="E139" s="270"/>
      <c r="F139" s="270"/>
      <c r="G139" s="270"/>
      <c r="H139" s="270"/>
      <c r="I139" s="270"/>
    </row>
    <row r="140" spans="1:11" ht="45" customHeight="1" x14ac:dyDescent="0.2">
      <c r="A140" s="271" t="s">
        <v>111</v>
      </c>
      <c r="B140" s="272"/>
      <c r="C140" s="272"/>
      <c r="D140" s="272"/>
      <c r="E140" s="272"/>
      <c r="F140" s="272"/>
      <c r="G140" s="272"/>
      <c r="H140" s="272"/>
      <c r="I140" s="273"/>
    </row>
    <row r="141" spans="1:11" ht="15" customHeight="1" x14ac:dyDescent="0.2">
      <c r="A141" s="94" t="s">
        <v>112</v>
      </c>
      <c r="B141" s="274"/>
      <c r="C141" s="274"/>
      <c r="D141" s="274"/>
      <c r="E141" s="274"/>
      <c r="F141" s="274"/>
      <c r="G141" s="274"/>
      <c r="H141" s="275"/>
      <c r="I141" s="79" t="s">
        <v>38</v>
      </c>
    </row>
    <row r="142" spans="1:11" ht="15" customHeight="1" x14ac:dyDescent="0.2">
      <c r="A142" s="52" t="s">
        <v>3</v>
      </c>
      <c r="B142" s="111" t="s">
        <v>113</v>
      </c>
      <c r="C142" s="111"/>
      <c r="D142" s="111"/>
      <c r="E142" s="111"/>
      <c r="F142" s="111"/>
      <c r="G142" s="111"/>
      <c r="H142" s="111"/>
      <c r="I142" s="19">
        <f>I38</f>
        <v>0</v>
      </c>
      <c r="K142" s="53"/>
    </row>
    <row r="143" spans="1:11" ht="15" customHeight="1" x14ac:dyDescent="0.2">
      <c r="A143" s="52" t="s">
        <v>5</v>
      </c>
      <c r="B143" s="111" t="s">
        <v>114</v>
      </c>
      <c r="C143" s="111"/>
      <c r="D143" s="111"/>
      <c r="E143" s="111"/>
      <c r="F143" s="111"/>
      <c r="G143" s="111"/>
      <c r="H143" s="111"/>
      <c r="I143" s="19">
        <f>I48</f>
        <v>0</v>
      </c>
    </row>
    <row r="144" spans="1:11" ht="15" customHeight="1" x14ac:dyDescent="0.2">
      <c r="A144" s="52" t="s">
        <v>7</v>
      </c>
      <c r="B144" s="111" t="s">
        <v>115</v>
      </c>
      <c r="C144" s="111"/>
      <c r="D144" s="111"/>
      <c r="E144" s="111"/>
      <c r="F144" s="111"/>
      <c r="G144" s="111"/>
      <c r="H144" s="111"/>
      <c r="I144" s="19">
        <f>I57</f>
        <v>0</v>
      </c>
    </row>
    <row r="145" spans="1:13" ht="15" customHeight="1" x14ac:dyDescent="0.2">
      <c r="A145" s="52" t="s">
        <v>9</v>
      </c>
      <c r="B145" s="111" t="s">
        <v>88</v>
      </c>
      <c r="C145" s="111"/>
      <c r="D145" s="111"/>
      <c r="E145" s="111"/>
      <c r="F145" s="111"/>
      <c r="G145" s="111"/>
      <c r="H145" s="111"/>
      <c r="I145" s="19" t="e">
        <f>I115</f>
        <v>#DIV/0!</v>
      </c>
    </row>
    <row r="146" spans="1:13" ht="15" customHeight="1" x14ac:dyDescent="0.2">
      <c r="A146" s="265" t="s">
        <v>116</v>
      </c>
      <c r="B146" s="266"/>
      <c r="C146" s="266"/>
      <c r="D146" s="266"/>
      <c r="E146" s="266"/>
      <c r="F146" s="266"/>
      <c r="G146" s="266"/>
      <c r="H146" s="266"/>
      <c r="I146" s="22" t="e">
        <f>SUM(I142:I145)</f>
        <v>#DIV/0!</v>
      </c>
    </row>
    <row r="147" spans="1:13" ht="15" customHeight="1" x14ac:dyDescent="0.2">
      <c r="A147" s="54" t="s">
        <v>31</v>
      </c>
      <c r="B147" s="111" t="s">
        <v>117</v>
      </c>
      <c r="C147" s="111"/>
      <c r="D147" s="111"/>
      <c r="E147" s="111"/>
      <c r="F147" s="111"/>
      <c r="G147" s="111"/>
      <c r="H147" s="111"/>
      <c r="I147" s="19" t="e">
        <f>I131</f>
        <v>#DIV/0!</v>
      </c>
    </row>
    <row r="148" spans="1:13" ht="15" customHeight="1" x14ac:dyDescent="0.2">
      <c r="A148" s="265" t="s">
        <v>118</v>
      </c>
      <c r="B148" s="266"/>
      <c r="C148" s="266"/>
      <c r="D148" s="266"/>
      <c r="E148" s="266"/>
      <c r="F148" s="266"/>
      <c r="G148" s="266"/>
      <c r="H148" s="266"/>
      <c r="I148" s="22" t="e">
        <f>ROUND(SUM(I146:I147),2)</f>
        <v>#DIV/0!</v>
      </c>
    </row>
    <row r="149" spans="1:13" ht="24.75" customHeight="1" x14ac:dyDescent="0.2">
      <c r="A149" s="157" t="s">
        <v>138</v>
      </c>
      <c r="B149" s="158"/>
      <c r="C149" s="158"/>
      <c r="D149" s="158"/>
      <c r="E149" s="158"/>
      <c r="F149" s="158"/>
      <c r="G149" s="158"/>
      <c r="H149" s="158"/>
      <c r="I149" s="159"/>
    </row>
    <row r="150" spans="1:13" ht="47.25" hidden="1" customHeight="1" x14ac:dyDescent="0.2">
      <c r="A150" s="280" t="s">
        <v>119</v>
      </c>
      <c r="B150" s="281"/>
      <c r="C150" s="281"/>
      <c r="D150" s="281"/>
      <c r="E150" s="281"/>
      <c r="F150" s="281"/>
      <c r="G150" s="281"/>
      <c r="H150" s="281"/>
      <c r="I150" s="282"/>
    </row>
    <row r="151" spans="1:13" ht="7.5" customHeight="1" x14ac:dyDescent="0.2">
      <c r="A151" s="283"/>
      <c r="B151" s="284"/>
      <c r="C151" s="284"/>
      <c r="D151" s="284"/>
      <c r="E151" s="284"/>
      <c r="F151" s="284"/>
      <c r="G151" s="284"/>
      <c r="H151" s="284"/>
      <c r="I151" s="284"/>
    </row>
    <row r="152" spans="1:13" ht="15" hidden="1" customHeight="1" x14ac:dyDescent="0.2">
      <c r="A152" s="55"/>
      <c r="B152" s="55"/>
      <c r="C152" s="55"/>
      <c r="D152" s="55"/>
      <c r="E152" s="55"/>
      <c r="F152" s="55"/>
      <c r="G152" s="55"/>
      <c r="H152" s="56"/>
      <c r="I152" s="57"/>
      <c r="J152" s="58"/>
      <c r="K152" s="59"/>
      <c r="L152" s="60"/>
      <c r="M152" s="61"/>
    </row>
    <row r="153" spans="1:13" ht="59.25" customHeight="1" x14ac:dyDescent="0.2">
      <c r="A153" s="285" t="s">
        <v>142</v>
      </c>
      <c r="B153" s="285"/>
      <c r="C153" s="285"/>
      <c r="D153" s="285"/>
      <c r="E153" s="285"/>
      <c r="F153" s="285"/>
      <c r="G153" s="285"/>
      <c r="H153" s="285"/>
      <c r="I153" s="286"/>
    </row>
    <row r="154" spans="1:13" customFormat="1" ht="45" customHeight="1" x14ac:dyDescent="0.2">
      <c r="A154" s="123" t="s">
        <v>120</v>
      </c>
      <c r="B154" s="287"/>
      <c r="C154" s="287"/>
      <c r="D154" s="288"/>
      <c r="E154" s="123" t="s">
        <v>121</v>
      </c>
      <c r="F154" s="125"/>
      <c r="G154" s="79" t="s">
        <v>122</v>
      </c>
      <c r="H154" s="137" t="s">
        <v>123</v>
      </c>
      <c r="I154" s="289"/>
    </row>
    <row r="155" spans="1:13" customFormat="1" ht="33" hidden="1" customHeight="1" x14ac:dyDescent="0.2">
      <c r="A155" s="276" t="s">
        <v>124</v>
      </c>
      <c r="B155" s="277"/>
      <c r="C155" s="277"/>
      <c r="D155" s="119"/>
      <c r="E155" s="278">
        <v>0</v>
      </c>
      <c r="F155" s="279"/>
      <c r="G155" s="62">
        <f>D155*E155</f>
        <v>0</v>
      </c>
      <c r="H155" s="278">
        <f t="shared" ref="H155:H160" si="1">E155*G155</f>
        <v>0</v>
      </c>
      <c r="I155" s="273"/>
    </row>
    <row r="156" spans="1:13" customFormat="1" ht="42.75" customHeight="1" x14ac:dyDescent="0.2">
      <c r="A156" s="276" t="s">
        <v>147</v>
      </c>
      <c r="B156" s="118"/>
      <c r="C156" s="118"/>
      <c r="D156" s="119"/>
      <c r="E156" s="278" t="e">
        <f>I148</f>
        <v>#DIV/0!</v>
      </c>
      <c r="F156" s="279"/>
      <c r="G156" s="62">
        <v>0</v>
      </c>
      <c r="H156" s="278" t="e">
        <f t="shared" si="1"/>
        <v>#DIV/0!</v>
      </c>
      <c r="I156" s="273"/>
    </row>
    <row r="157" spans="1:13" customFormat="1" ht="41.25" hidden="1" customHeight="1" x14ac:dyDescent="0.2">
      <c r="A157" s="294" t="s">
        <v>125</v>
      </c>
      <c r="B157" s="295"/>
      <c r="C157" s="295"/>
      <c r="D157" s="295"/>
      <c r="E157" s="296">
        <v>0</v>
      </c>
      <c r="F157" s="297"/>
      <c r="G157" s="63">
        <f>H18</f>
        <v>0</v>
      </c>
      <c r="H157" s="298">
        <f t="shared" si="1"/>
        <v>0</v>
      </c>
      <c r="I157" s="125"/>
    </row>
    <row r="158" spans="1:13" customFormat="1" ht="41.25" hidden="1" customHeight="1" x14ac:dyDescent="0.2">
      <c r="A158" s="276" t="s">
        <v>126</v>
      </c>
      <c r="B158" s="118"/>
      <c r="C158" s="189"/>
      <c r="D158" s="223"/>
      <c r="E158" s="290">
        <v>0</v>
      </c>
      <c r="F158" s="279"/>
      <c r="G158" s="62">
        <f>D158*F158</f>
        <v>0</v>
      </c>
      <c r="H158" s="278">
        <f t="shared" si="1"/>
        <v>0</v>
      </c>
      <c r="I158" s="273"/>
    </row>
    <row r="159" spans="1:13" customFormat="1" ht="39.75" hidden="1" customHeight="1" x14ac:dyDescent="0.2">
      <c r="A159" s="276" t="s">
        <v>127</v>
      </c>
      <c r="B159" s="118"/>
      <c r="C159" s="189"/>
      <c r="D159" s="223"/>
      <c r="E159" s="290">
        <v>0</v>
      </c>
      <c r="F159" s="279"/>
      <c r="G159" s="62">
        <f>D159*F159</f>
        <v>0</v>
      </c>
      <c r="H159" s="278">
        <f t="shared" si="1"/>
        <v>0</v>
      </c>
      <c r="I159" s="273"/>
    </row>
    <row r="160" spans="1:13" customFormat="1" ht="35.25" hidden="1" customHeight="1" x14ac:dyDescent="0.25">
      <c r="A160" s="291" t="s">
        <v>128</v>
      </c>
      <c r="B160" s="292"/>
      <c r="C160" s="292"/>
      <c r="D160" s="292"/>
      <c r="E160" s="293">
        <v>0</v>
      </c>
      <c r="F160" s="293"/>
      <c r="G160" s="62">
        <f>D160*F160</f>
        <v>0</v>
      </c>
      <c r="H160" s="278">
        <f t="shared" si="1"/>
        <v>0</v>
      </c>
      <c r="I160" s="273"/>
    </row>
    <row r="161" spans="1:9" customFormat="1" ht="20.25" customHeight="1" x14ac:dyDescent="0.2">
      <c r="A161" s="314" t="s">
        <v>129</v>
      </c>
      <c r="B161" s="315"/>
      <c r="C161" s="315"/>
      <c r="D161" s="315"/>
      <c r="E161" s="315"/>
      <c r="F161" s="315"/>
      <c r="G161" s="64">
        <f>SUM(G155:G160)</f>
        <v>0</v>
      </c>
      <c r="H161" s="316" t="e">
        <f>SUM(H155:I160)</f>
        <v>#DIV/0!</v>
      </c>
      <c r="I161" s="317"/>
    </row>
    <row r="162" spans="1:9" customFormat="1" ht="6.75" customHeight="1" x14ac:dyDescent="0.2">
      <c r="A162" s="318"/>
      <c r="B162" s="319"/>
      <c r="C162" s="319"/>
      <c r="D162" s="319"/>
      <c r="E162" s="319"/>
      <c r="F162" s="319"/>
      <c r="G162" s="319"/>
      <c r="H162" s="319"/>
      <c r="I162" s="320"/>
    </row>
    <row r="163" spans="1:9" customFormat="1" ht="27.75" customHeight="1" x14ac:dyDescent="0.2">
      <c r="A163" s="321" t="s">
        <v>130</v>
      </c>
      <c r="B163" s="322"/>
      <c r="C163" s="322"/>
      <c r="D163" s="322"/>
      <c r="E163" s="322"/>
      <c r="F163" s="322"/>
      <c r="G163" s="322"/>
      <c r="H163" s="322"/>
      <c r="I163" s="323"/>
    </row>
    <row r="164" spans="1:9" ht="6.75" customHeight="1" x14ac:dyDescent="0.2">
      <c r="A164" s="324"/>
      <c r="B164" s="325"/>
      <c r="C164" s="325"/>
      <c r="D164" s="325"/>
      <c r="E164" s="325"/>
      <c r="F164" s="325"/>
      <c r="G164" s="325"/>
      <c r="H164" s="325"/>
      <c r="I164" s="326"/>
    </row>
    <row r="165" spans="1:9" ht="21.75" customHeight="1" x14ac:dyDescent="0.2">
      <c r="A165" s="327" t="s">
        <v>152</v>
      </c>
      <c r="B165" s="327"/>
      <c r="C165" s="327"/>
      <c r="D165" s="327"/>
      <c r="E165" s="327"/>
      <c r="F165" s="327"/>
      <c r="G165" s="328" t="e">
        <f>E156/220</f>
        <v>#DIV/0!</v>
      </c>
      <c r="H165" s="329"/>
      <c r="I165" s="330"/>
    </row>
    <row r="166" spans="1:9" ht="18.75" customHeight="1" x14ac:dyDescent="0.2">
      <c r="A166" s="327" t="s">
        <v>131</v>
      </c>
      <c r="B166" s="327"/>
      <c r="C166" s="327"/>
      <c r="D166" s="327"/>
      <c r="E166" s="327"/>
      <c r="F166" s="327"/>
      <c r="G166" s="328" t="e">
        <f>$H$161</f>
        <v>#DIV/0!</v>
      </c>
      <c r="H166" s="329"/>
      <c r="I166" s="330"/>
    </row>
    <row r="167" spans="1:9" ht="8.25" customHeight="1" x14ac:dyDescent="0.25">
      <c r="A167" s="299"/>
      <c r="B167" s="300"/>
      <c r="C167" s="300"/>
      <c r="D167" s="300"/>
      <c r="E167" s="300"/>
      <c r="F167" s="300"/>
      <c r="G167" s="300"/>
      <c r="H167" s="300"/>
      <c r="I167" s="300"/>
    </row>
    <row r="168" spans="1:9" ht="19.5" customHeight="1" x14ac:dyDescent="0.2">
      <c r="A168" s="301" t="s">
        <v>132</v>
      </c>
      <c r="B168" s="302"/>
      <c r="C168" s="302"/>
      <c r="D168" s="302"/>
      <c r="E168" s="302"/>
      <c r="F168" s="303"/>
      <c r="G168" s="304">
        <f>$H$12</f>
        <v>0</v>
      </c>
      <c r="H168" s="305"/>
      <c r="I168" s="306"/>
    </row>
    <row r="169" spans="1:9" ht="8.25" customHeight="1" x14ac:dyDescent="0.2">
      <c r="A169" s="307"/>
      <c r="B169" s="307"/>
      <c r="C169" s="307"/>
      <c r="D169" s="307"/>
      <c r="E169" s="307"/>
      <c r="F169" s="307"/>
      <c r="G169" s="307"/>
      <c r="H169" s="307"/>
      <c r="I169" s="307"/>
    </row>
    <row r="170" spans="1:9" ht="31.5" customHeight="1" x14ac:dyDescent="0.2">
      <c r="A170" s="308" t="s">
        <v>133</v>
      </c>
      <c r="B170" s="309"/>
      <c r="C170" s="309"/>
      <c r="D170" s="309"/>
      <c r="E170" s="309"/>
      <c r="F170" s="310"/>
      <c r="G170" s="311" t="e">
        <f>ROUND(G166*G168,2)</f>
        <v>#DIV/0!</v>
      </c>
      <c r="H170" s="312"/>
      <c r="I170" s="313"/>
    </row>
    <row r="171" spans="1:9" ht="8.25" customHeight="1" x14ac:dyDescent="0.2">
      <c r="A171" s="332"/>
      <c r="B171" s="333"/>
      <c r="C171" s="333"/>
      <c r="D171" s="333"/>
      <c r="E171" s="333"/>
      <c r="F171" s="333"/>
      <c r="G171" s="333"/>
      <c r="H171" s="333"/>
      <c r="I171" s="177"/>
    </row>
    <row r="172" spans="1:9" ht="12.75" x14ac:dyDescent="0.2">
      <c r="A172" s="65"/>
      <c r="B172" s="65"/>
      <c r="C172" s="65"/>
      <c r="D172" s="65"/>
      <c r="E172" s="65"/>
      <c r="F172" s="65"/>
      <c r="G172" s="65"/>
      <c r="H172" s="65"/>
      <c r="I172" s="66"/>
    </row>
    <row r="173" spans="1:9" ht="12.75" x14ac:dyDescent="0.2">
      <c r="A173" s="65"/>
      <c r="B173" s="65"/>
      <c r="C173" s="65"/>
      <c r="D173" s="65"/>
      <c r="E173" s="65"/>
      <c r="F173" s="65"/>
      <c r="G173" s="65"/>
      <c r="H173" s="65"/>
      <c r="I173" s="66"/>
    </row>
    <row r="174" spans="1:9" ht="12.75" x14ac:dyDescent="0.2">
      <c r="A174" s="337"/>
      <c r="B174" s="337"/>
      <c r="C174" s="65"/>
      <c r="D174" s="65"/>
      <c r="E174" s="341"/>
      <c r="F174" s="341"/>
      <c r="G174" s="341"/>
      <c r="H174" s="341"/>
      <c r="I174" s="66"/>
    </row>
    <row r="175" spans="1:9" ht="12.75" x14ac:dyDescent="0.2">
      <c r="A175" s="340"/>
      <c r="B175" s="340"/>
      <c r="C175" s="340"/>
      <c r="D175" s="65"/>
      <c r="E175" s="65"/>
      <c r="F175" s="65"/>
      <c r="G175" s="65"/>
      <c r="H175" s="65"/>
      <c r="I175" s="66"/>
    </row>
    <row r="176" spans="1:9" ht="12.75" x14ac:dyDescent="0.2">
      <c r="A176" s="338"/>
      <c r="B176" s="339"/>
      <c r="C176" s="65"/>
      <c r="D176" s="65"/>
      <c r="E176" s="65"/>
      <c r="F176" s="65"/>
      <c r="G176" s="65"/>
      <c r="H176" s="65"/>
      <c r="I176" s="66"/>
    </row>
    <row r="177" spans="1:9" ht="12.75" x14ac:dyDescent="0.2">
      <c r="A177" s="338"/>
      <c r="B177" s="339"/>
      <c r="C177" s="65"/>
      <c r="D177" s="65"/>
      <c r="E177" s="65"/>
      <c r="F177" s="65"/>
      <c r="G177" s="65"/>
      <c r="H177" s="65"/>
      <c r="I177" s="66"/>
    </row>
    <row r="178" spans="1:9" ht="12.75" x14ac:dyDescent="0.2">
      <c r="A178" s="65"/>
      <c r="B178" s="65"/>
      <c r="C178" s="65"/>
      <c r="D178" s="65"/>
      <c r="E178" s="65"/>
      <c r="F178" s="65"/>
      <c r="G178" s="65"/>
      <c r="H178" s="65"/>
      <c r="I178" s="66"/>
    </row>
    <row r="179" spans="1:9" ht="12.75" x14ac:dyDescent="0.2">
      <c r="A179" s="67"/>
      <c r="B179" s="67"/>
      <c r="C179" s="67"/>
      <c r="D179" s="67"/>
      <c r="E179" s="67"/>
      <c r="F179" s="67"/>
      <c r="G179" s="67"/>
      <c r="H179" s="67"/>
      <c r="I179" s="68"/>
    </row>
    <row r="180" spans="1:9" ht="12.75" x14ac:dyDescent="0.2">
      <c r="A180" s="67"/>
      <c r="B180" s="67"/>
      <c r="C180" s="67"/>
      <c r="D180" s="67"/>
      <c r="E180" s="67"/>
      <c r="F180" s="67"/>
      <c r="G180" s="67"/>
      <c r="H180" s="67"/>
      <c r="I180" s="68"/>
    </row>
    <row r="181" spans="1:9" ht="12.75" x14ac:dyDescent="0.2">
      <c r="A181" s="67"/>
      <c r="B181" s="67"/>
      <c r="C181" s="67"/>
      <c r="D181" s="67"/>
      <c r="E181" s="67"/>
      <c r="F181" s="67"/>
      <c r="G181" s="67"/>
      <c r="H181" s="67"/>
      <c r="I181" s="68"/>
    </row>
    <row r="182" spans="1:9" ht="12.75" x14ac:dyDescent="0.2">
      <c r="A182" s="67"/>
      <c r="B182" s="67"/>
      <c r="C182" s="67"/>
      <c r="D182" s="67"/>
      <c r="E182" s="67"/>
      <c r="F182" s="67"/>
      <c r="G182" s="67"/>
      <c r="H182" s="67"/>
      <c r="I182" s="68"/>
    </row>
    <row r="183" spans="1:9" ht="12.75" x14ac:dyDescent="0.2">
      <c r="A183" s="67"/>
      <c r="B183" s="67"/>
      <c r="C183" s="67"/>
      <c r="D183" s="67"/>
      <c r="E183" s="67"/>
      <c r="F183" s="67"/>
      <c r="G183" s="67"/>
      <c r="H183" s="67"/>
      <c r="I183" s="68"/>
    </row>
    <row r="184" spans="1:9" ht="12.75" x14ac:dyDescent="0.2">
      <c r="A184" s="67"/>
      <c r="B184" s="67"/>
      <c r="C184" s="67"/>
      <c r="D184" s="67"/>
      <c r="E184" s="67"/>
      <c r="F184" s="67"/>
      <c r="G184" s="67"/>
      <c r="H184" s="67"/>
      <c r="I184" s="68"/>
    </row>
    <row r="185" spans="1:9" ht="12.75" x14ac:dyDescent="0.2">
      <c r="A185" s="334"/>
      <c r="B185" s="334"/>
      <c r="C185" s="334"/>
      <c r="D185" s="334"/>
      <c r="E185" s="334"/>
      <c r="F185" s="334"/>
      <c r="G185" s="334"/>
      <c r="H185" s="334"/>
      <c r="I185" s="69"/>
    </row>
    <row r="186" spans="1:9" ht="12.75" x14ac:dyDescent="0.2">
      <c r="A186" s="335"/>
      <c r="B186" s="335"/>
      <c r="C186" s="335"/>
      <c r="D186" s="70"/>
      <c r="E186" s="336"/>
      <c r="F186" s="336"/>
      <c r="G186" s="336"/>
      <c r="H186" s="336"/>
      <c r="I186" s="71"/>
    </row>
    <row r="187" spans="1:9" ht="12.75" x14ac:dyDescent="0.2">
      <c r="A187" s="335"/>
      <c r="B187" s="335"/>
      <c r="C187" s="335"/>
      <c r="D187" s="72"/>
      <c r="E187" s="336"/>
      <c r="F187" s="336"/>
      <c r="G187" s="336"/>
      <c r="H187" s="336"/>
      <c r="I187" s="71"/>
    </row>
    <row r="188" spans="1:9" ht="12.75" x14ac:dyDescent="0.2">
      <c r="A188" s="335"/>
      <c r="B188" s="335"/>
      <c r="C188" s="335"/>
      <c r="D188" s="72"/>
      <c r="E188" s="336"/>
      <c r="F188" s="336"/>
      <c r="G188" s="336"/>
      <c r="H188" s="336"/>
      <c r="I188" s="71"/>
    </row>
    <row r="189" spans="1:9" ht="12.75" x14ac:dyDescent="0.2">
      <c r="A189" s="335"/>
      <c r="B189" s="335"/>
      <c r="C189" s="335"/>
      <c r="D189" s="72"/>
      <c r="E189" s="336"/>
      <c r="F189" s="336"/>
      <c r="G189" s="336"/>
      <c r="H189" s="336"/>
      <c r="I189" s="71"/>
    </row>
    <row r="190" spans="1:9" ht="12.75" x14ac:dyDescent="0.2">
      <c r="A190" s="335"/>
      <c r="B190" s="335"/>
      <c r="C190" s="335"/>
      <c r="D190" s="72"/>
      <c r="E190" s="336"/>
      <c r="F190" s="336"/>
      <c r="G190" s="336"/>
      <c r="H190" s="336"/>
      <c r="I190" s="71"/>
    </row>
    <row r="191" spans="1:9" x14ac:dyDescent="0.2">
      <c r="A191" s="331"/>
      <c r="B191" s="331"/>
      <c r="C191" s="331"/>
      <c r="D191" s="331"/>
      <c r="E191" s="331"/>
      <c r="F191" s="331"/>
      <c r="G191" s="331"/>
      <c r="H191" s="331"/>
      <c r="I191" s="73"/>
    </row>
  </sheetData>
  <mergeCells count="257">
    <mergeCell ref="A191:H191"/>
    <mergeCell ref="A171:I171"/>
    <mergeCell ref="A185:H185"/>
    <mergeCell ref="A186:C186"/>
    <mergeCell ref="E186:H190"/>
    <mergeCell ref="A187:C187"/>
    <mergeCell ref="A188:C188"/>
    <mergeCell ref="A189:C189"/>
    <mergeCell ref="A190:C190"/>
    <mergeCell ref="A174:B174"/>
    <mergeCell ref="A176:B176"/>
    <mergeCell ref="A177:B177"/>
    <mergeCell ref="A175:C175"/>
    <mergeCell ref="E174:H174"/>
    <mergeCell ref="A167:I167"/>
    <mergeCell ref="A168:F168"/>
    <mergeCell ref="G168:I168"/>
    <mergeCell ref="A169:I169"/>
    <mergeCell ref="A170:F170"/>
    <mergeCell ref="G170:I170"/>
    <mergeCell ref="A161:F161"/>
    <mergeCell ref="H161:I161"/>
    <mergeCell ref="A162:I162"/>
    <mergeCell ref="A163:I163"/>
    <mergeCell ref="A164:I164"/>
    <mergeCell ref="A166:F166"/>
    <mergeCell ref="G166:I166"/>
    <mergeCell ref="A165:F165"/>
    <mergeCell ref="G165:I165"/>
    <mergeCell ref="A159:D159"/>
    <mergeCell ref="E159:F159"/>
    <mergeCell ref="H159:I159"/>
    <mergeCell ref="A160:D160"/>
    <mergeCell ref="E160:F160"/>
    <mergeCell ref="H160:I160"/>
    <mergeCell ref="A157:D157"/>
    <mergeCell ref="E157:F157"/>
    <mergeCell ref="H157:I157"/>
    <mergeCell ref="A158:D158"/>
    <mergeCell ref="E158:F158"/>
    <mergeCell ref="H158:I158"/>
    <mergeCell ref="A155:D155"/>
    <mergeCell ref="E155:F155"/>
    <mergeCell ref="H155:I155"/>
    <mergeCell ref="A156:D156"/>
    <mergeCell ref="E156:F156"/>
    <mergeCell ref="H156:I156"/>
    <mergeCell ref="A149:I149"/>
    <mergeCell ref="A150:I150"/>
    <mergeCell ref="A151:I151"/>
    <mergeCell ref="A153:I153"/>
    <mergeCell ref="A154:D154"/>
    <mergeCell ref="E154:F154"/>
    <mergeCell ref="H154:I154"/>
    <mergeCell ref="B143:H143"/>
    <mergeCell ref="B144:H144"/>
    <mergeCell ref="B145:H145"/>
    <mergeCell ref="A146:H146"/>
    <mergeCell ref="B147:H147"/>
    <mergeCell ref="A148:H148"/>
    <mergeCell ref="A137:I137"/>
    <mergeCell ref="A138:I138"/>
    <mergeCell ref="A139:I139"/>
    <mergeCell ref="A140:I140"/>
    <mergeCell ref="A141:H141"/>
    <mergeCell ref="B142:H142"/>
    <mergeCell ref="A132:I132"/>
    <mergeCell ref="A133:G133"/>
    <mergeCell ref="A134:B136"/>
    <mergeCell ref="C134:I134"/>
    <mergeCell ref="C135:I135"/>
    <mergeCell ref="C136:I136"/>
    <mergeCell ref="B126:G126"/>
    <mergeCell ref="B127:G127"/>
    <mergeCell ref="B128:G128"/>
    <mergeCell ref="B129:G129"/>
    <mergeCell ref="B130:G130"/>
    <mergeCell ref="A131:H131"/>
    <mergeCell ref="A120:G120"/>
    <mergeCell ref="B121:G121"/>
    <mergeCell ref="A122:G122"/>
    <mergeCell ref="B123:G123"/>
    <mergeCell ref="B124:G124"/>
    <mergeCell ref="B125:G125"/>
    <mergeCell ref="B114:H114"/>
    <mergeCell ref="A115:H115"/>
    <mergeCell ref="A116:I116"/>
    <mergeCell ref="B117:G117"/>
    <mergeCell ref="A118:G118"/>
    <mergeCell ref="B119:G119"/>
    <mergeCell ref="B108:H108"/>
    <mergeCell ref="B109:H109"/>
    <mergeCell ref="B110:H110"/>
    <mergeCell ref="B111:H111"/>
    <mergeCell ref="B112:H112"/>
    <mergeCell ref="B113:H113"/>
    <mergeCell ref="B102:H102"/>
    <mergeCell ref="B103:H103"/>
    <mergeCell ref="A104:H104"/>
    <mergeCell ref="B105:H105"/>
    <mergeCell ref="A106:H106"/>
    <mergeCell ref="A107:I107"/>
    <mergeCell ref="A96:I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A95:H95"/>
    <mergeCell ref="B84:H84"/>
    <mergeCell ref="B85:H85"/>
    <mergeCell ref="A86:H86"/>
    <mergeCell ref="A87:I87"/>
    <mergeCell ref="B88:H88"/>
    <mergeCell ref="B89:H89"/>
    <mergeCell ref="A78:H78"/>
    <mergeCell ref="B79:H79"/>
    <mergeCell ref="A80:H80"/>
    <mergeCell ref="A81:I81"/>
    <mergeCell ref="A82:I82"/>
    <mergeCell ref="B83:H83"/>
    <mergeCell ref="A71:G71"/>
    <mergeCell ref="A73:I73"/>
    <mergeCell ref="A74:I74"/>
    <mergeCell ref="A75:I75"/>
    <mergeCell ref="B76:H76"/>
    <mergeCell ref="B77:H77"/>
    <mergeCell ref="B65:G65"/>
    <mergeCell ref="B66:G66"/>
    <mergeCell ref="B67:G67"/>
    <mergeCell ref="B68:G68"/>
    <mergeCell ref="B69:C69"/>
    <mergeCell ref="B70:G70"/>
    <mergeCell ref="A58:I58"/>
    <mergeCell ref="A59:I59"/>
    <mergeCell ref="A61:I61"/>
    <mergeCell ref="B62:G62"/>
    <mergeCell ref="B63:G63"/>
    <mergeCell ref="B64:G64"/>
    <mergeCell ref="A52:I52"/>
    <mergeCell ref="B53:H53"/>
    <mergeCell ref="B54:H54"/>
    <mergeCell ref="B55:H55"/>
    <mergeCell ref="B56:H56"/>
    <mergeCell ref="A57:H57"/>
    <mergeCell ref="B47:H47"/>
    <mergeCell ref="B48:H48"/>
    <mergeCell ref="A49:I49"/>
    <mergeCell ref="A50:I50"/>
    <mergeCell ref="A51:I51"/>
    <mergeCell ref="B42:G42"/>
    <mergeCell ref="B43:G43"/>
    <mergeCell ref="B44:H44"/>
    <mergeCell ref="B45:G45"/>
    <mergeCell ref="B46:H46"/>
    <mergeCell ref="B37:G37"/>
    <mergeCell ref="A38:H38"/>
    <mergeCell ref="A39:I39"/>
    <mergeCell ref="B40:H40"/>
    <mergeCell ref="B41:H41"/>
    <mergeCell ref="A33:I33"/>
    <mergeCell ref="A34:I34"/>
    <mergeCell ref="B35:G35"/>
    <mergeCell ref="B36:H36"/>
    <mergeCell ref="B29:G29"/>
    <mergeCell ref="H29:I29"/>
    <mergeCell ref="B30:G30"/>
    <mergeCell ref="H30:I30"/>
    <mergeCell ref="A31:I31"/>
    <mergeCell ref="A32:I32"/>
    <mergeCell ref="B26:G26"/>
    <mergeCell ref="H26:I26"/>
    <mergeCell ref="B27:G27"/>
    <mergeCell ref="H27:I27"/>
    <mergeCell ref="B28:G28"/>
    <mergeCell ref="H28:I28"/>
    <mergeCell ref="HY23:IF23"/>
    <mergeCell ref="IG23:IN23"/>
    <mergeCell ref="IO23:IV23"/>
    <mergeCell ref="B24:G24"/>
    <mergeCell ref="H24:I24"/>
    <mergeCell ref="B25:G25"/>
    <mergeCell ref="H25:I25"/>
    <mergeCell ref="GC23:GJ23"/>
    <mergeCell ref="GK23:GR23"/>
    <mergeCell ref="GS23:GZ23"/>
    <mergeCell ref="HA23:HH23"/>
    <mergeCell ref="HI23:HP23"/>
    <mergeCell ref="HQ23:HX23"/>
    <mergeCell ref="EG23:EN23"/>
    <mergeCell ref="EO23:EV23"/>
    <mergeCell ref="EW23:FD23"/>
    <mergeCell ref="FE23:FL23"/>
    <mergeCell ref="FM23:FT23"/>
    <mergeCell ref="FU23:GB23"/>
    <mergeCell ref="CK23:CR23"/>
    <mergeCell ref="CS23:CZ23"/>
    <mergeCell ref="DA23:DH23"/>
    <mergeCell ref="DI23:DP23"/>
    <mergeCell ref="DQ23:DX23"/>
    <mergeCell ref="DY23:EF23"/>
    <mergeCell ref="AO23:AV23"/>
    <mergeCell ref="AW23:BD23"/>
    <mergeCell ref="BE23:BL23"/>
    <mergeCell ref="BM23:BT23"/>
    <mergeCell ref="BU23:CB23"/>
    <mergeCell ref="CC23:CJ23"/>
    <mergeCell ref="A22:I22"/>
    <mergeCell ref="A23:I23"/>
    <mergeCell ref="J23:P23"/>
    <mergeCell ref="Q23:X23"/>
    <mergeCell ref="Y23:AF23"/>
    <mergeCell ref="AG23:AN23"/>
    <mergeCell ref="A19:E19"/>
    <mergeCell ref="F19:G19"/>
    <mergeCell ref="H19:I19"/>
    <mergeCell ref="A20:G20"/>
    <mergeCell ref="H20:I20"/>
    <mergeCell ref="A21:I21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B11:G11"/>
    <mergeCell ref="H11:I11"/>
    <mergeCell ref="B12:G12"/>
    <mergeCell ref="H12:I12"/>
    <mergeCell ref="A13:I13"/>
    <mergeCell ref="A14:E14"/>
    <mergeCell ref="F14:G14"/>
    <mergeCell ref="H14:I14"/>
    <mergeCell ref="A7:I7"/>
    <mergeCell ref="A8:I8"/>
    <mergeCell ref="B9:G9"/>
    <mergeCell ref="H9:I9"/>
    <mergeCell ref="B10:G10"/>
    <mergeCell ref="H10:I10"/>
    <mergeCell ref="A1:I2"/>
    <mergeCell ref="A3:I3"/>
    <mergeCell ref="A4:I4"/>
    <mergeCell ref="A5:E5"/>
    <mergeCell ref="F5:I5"/>
    <mergeCell ref="A6:E6"/>
    <mergeCell ref="F6:I6"/>
  </mergeCells>
  <pageMargins left="0.78740157480314965" right="0.31496062992125984" top="0.23" bottom="0.31496062992125984" header="3.937007874015748E-2" footer="3.937007874015748E-2"/>
  <pageSetup paperSize="9" scale="78" orientation="portrait" r:id="rId1"/>
  <headerFooter alignWithMargins="0"/>
  <rowBreaks count="4" manualBreakCount="4">
    <brk id="38" max="16383" man="1"/>
    <brk id="86" max="16383" man="1"/>
    <brk id="139" max="16383" man="1"/>
    <brk id="17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Campus Rolante (em branco)</vt:lpstr>
      <vt:lpstr>'Campus Rolante (em branco)'!Area_de_impressao</vt:lpstr>
    </vt:vector>
  </TitlesOfParts>
  <Company>Instituto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Kisner</dc:creator>
  <cp:lastModifiedBy>Carine Simas da Silva</cp:lastModifiedBy>
  <cp:lastPrinted>2017-02-01T11:30:00Z</cp:lastPrinted>
  <dcterms:created xsi:type="dcterms:W3CDTF">2014-06-11T16:39:36Z</dcterms:created>
  <dcterms:modified xsi:type="dcterms:W3CDTF">2017-03-31T19:03:52Z</dcterms:modified>
</cp:coreProperties>
</file>